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iliana.casas\Desktop\planes gestion al 4to trimestres\"/>
    </mc:Choice>
  </mc:AlternateContent>
  <xr:revisionPtr revIDLastSave="0" documentId="8_{CE529D01-DF25-4FFE-86CE-E372648DAE9A}" xr6:coauthVersionLast="45" xr6:coauthVersionMax="45" xr10:uidLastSave="{00000000-0000-0000-0000-000000000000}"/>
  <bookViews>
    <workbookView xWindow="-110" yWindow="-110" windowWidth="19420" windowHeight="10420" xr2:uid="{00000000-000D-0000-FFFF-FFFF00000000}"/>
  </bookViews>
  <sheets>
    <sheet name="17 CANDELARIA" sheetId="13"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1" i="13" l="1"/>
  <c r="AR21" i="13"/>
  <c r="AQ21" i="13"/>
  <c r="AR32" i="13"/>
  <c r="AR31" i="13"/>
  <c r="AR30" i="13"/>
  <c r="AS36" i="13"/>
  <c r="AR36" i="13"/>
  <c r="AR44" i="13" l="1"/>
  <c r="AS44" i="13" l="1"/>
  <c r="AS43" i="13"/>
  <c r="AR43" i="13"/>
  <c r="AM43" i="13"/>
  <c r="AL43" i="13"/>
  <c r="AS42" i="13"/>
  <c r="AR42" i="13"/>
  <c r="AR38" i="13" l="1"/>
  <c r="AS39" i="13"/>
  <c r="AR39" i="13"/>
  <c r="AM39" i="13"/>
  <c r="AL39" i="13"/>
  <c r="AM44" i="13" l="1"/>
  <c r="AH44" i="13"/>
  <c r="AR35" i="13"/>
  <c r="AS34" i="13"/>
  <c r="AL34" i="13"/>
  <c r="AH33" i="13"/>
  <c r="AM28" i="13" l="1"/>
  <c r="AM29" i="13" l="1"/>
  <c r="AK40" i="13" l="1"/>
  <c r="AM25" i="13"/>
  <c r="AL25" i="13"/>
  <c r="AL24" i="13"/>
  <c r="AL23" i="13"/>
  <c r="AM22" i="13"/>
  <c r="AL22" i="13"/>
  <c r="AM27" i="13" l="1"/>
  <c r="AF43" i="13"/>
  <c r="AF42" i="13"/>
  <c r="AH42" i="13" s="1"/>
  <c r="AF41" i="13"/>
  <c r="AF39" i="13"/>
  <c r="AH39" i="13" s="1"/>
  <c r="AF37" i="13"/>
  <c r="AH36" i="13"/>
  <c r="AF36" i="13"/>
  <c r="AF35" i="13"/>
  <c r="AF34" i="13"/>
  <c r="AH34" i="13" s="1"/>
  <c r="AF33" i="13"/>
  <c r="AF32" i="13"/>
  <c r="AF31" i="13"/>
  <c r="AF29" i="13"/>
  <c r="AF27" i="13"/>
  <c r="AH27" i="13" s="1"/>
  <c r="AH26" i="13"/>
  <c r="AF20" i="13"/>
  <c r="AF19" i="13"/>
  <c r="U28" i="13" l="1"/>
  <c r="AC43" i="13" l="1"/>
  <c r="AC42" i="13"/>
  <c r="AC22" i="13"/>
  <c r="AB22" i="13"/>
  <c r="E44" i="13" l="1"/>
  <c r="E37" i="13"/>
  <c r="V30" i="13"/>
  <c r="X30" i="13" s="1"/>
  <c r="V31" i="13"/>
  <c r="X31" i="13" s="1"/>
  <c r="V32" i="13"/>
  <c r="X32" i="13" s="1"/>
  <c r="V35" i="13"/>
  <c r="AP43" i="13"/>
  <c r="AP42" i="13"/>
  <c r="AP41" i="13"/>
  <c r="AP40" i="13"/>
  <c r="AP39" i="13"/>
  <c r="AP38" i="13"/>
  <c r="AK18" i="13"/>
  <c r="AK19" i="13"/>
  <c r="AA22" i="13"/>
  <c r="AK22" i="13"/>
  <c r="AK23" i="13"/>
  <c r="AK24" i="13"/>
  <c r="AK25" i="13"/>
  <c r="AA26" i="13"/>
  <c r="AA27" i="13"/>
  <c r="AA29" i="13"/>
  <c r="AA33" i="13"/>
  <c r="AC33" i="13" s="1"/>
  <c r="AK33" i="13"/>
  <c r="V34" i="13"/>
  <c r="X34" i="13" s="1"/>
  <c r="AA34" i="13"/>
  <c r="AC34" i="13" s="1"/>
  <c r="AK34" i="13"/>
  <c r="AA35" i="13"/>
  <c r="AC35" i="13" s="1"/>
  <c r="AK35" i="13"/>
  <c r="AK36" i="13"/>
  <c r="AP37" i="13"/>
  <c r="AK37" i="13"/>
  <c r="V37" i="13"/>
  <c r="AP36" i="13"/>
  <c r="U36" i="13"/>
  <c r="P36" i="13"/>
  <c r="AP35" i="13"/>
  <c r="U35" i="13"/>
  <c r="P35" i="13"/>
  <c r="AP34" i="13"/>
  <c r="U34" i="13"/>
  <c r="AP33" i="13"/>
  <c r="U33" i="13"/>
  <c r="AP32" i="13"/>
  <c r="AK32" i="13"/>
  <c r="AA32" i="13"/>
  <c r="U32" i="13"/>
  <c r="P32" i="13"/>
  <c r="AP31" i="13"/>
  <c r="AK31" i="13"/>
  <c r="AA31" i="13"/>
  <c r="U31" i="13"/>
  <c r="P31" i="13"/>
  <c r="AP30" i="13"/>
  <c r="AK30" i="13"/>
  <c r="AA30" i="13"/>
  <c r="U30" i="13"/>
  <c r="P30" i="13"/>
  <c r="AP29" i="13"/>
  <c r="U29" i="13"/>
  <c r="AP27" i="13"/>
  <c r="U27" i="13"/>
  <c r="AP26" i="13"/>
  <c r="U26" i="13"/>
  <c r="AP25" i="13"/>
  <c r="U25" i="13"/>
  <c r="AP24" i="13"/>
  <c r="U24" i="13"/>
  <c r="AP23" i="13"/>
  <c r="U23" i="13"/>
  <c r="AP22" i="13"/>
  <c r="U22" i="13"/>
  <c r="AP21" i="13"/>
  <c r="U21" i="13"/>
  <c r="AP20" i="13"/>
  <c r="U20" i="13"/>
  <c r="AP19" i="13"/>
  <c r="U19" i="13"/>
  <c r="AP18" i="13"/>
  <c r="U18" i="13"/>
  <c r="AC44" i="13" l="1"/>
  <c r="X44" i="13"/>
  <c r="AQ35" i="13"/>
  <c r="AQ34" i="13"/>
  <c r="E45" i="13"/>
</calcChain>
</file>

<file path=xl/sharedStrings.xml><?xml version="1.0" encoding="utf-8"?>
<sst xmlns="http://schemas.openxmlformats.org/spreadsheetml/2006/main" count="733" uniqueCount="334">
  <si>
    <t>ALCALDÍA LOCAL DE LA CANDELARIA</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</si>
  <si>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</si>
  <si>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</si>
  <si>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</si>
  <si>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</si>
  <si>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</si>
  <si>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</si>
  <si>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</si>
  <si>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</si>
  <si>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</si>
  <si>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</si>
  <si>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</si>
  <si>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</si>
  <si>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</si>
  <si>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r>
      <t xml:space="preserve">Para el primer trimestre de la vigencia 2020, el plan de gestión de la alcaldía local alcanzó un nivel de desempeño del </t>
    </r>
    <r>
      <rPr>
        <b/>
        <sz val="11"/>
        <color theme="1"/>
        <rFont val="Garamond"/>
        <family val="1"/>
      </rPr>
      <t>91%</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</si>
  <si>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</si>
  <si>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9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</si>
  <si>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</si>
  <si>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</si>
  <si>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28 de Julio de 2020</t>
  </si>
  <si>
    <t xml:space="preserve">Para segundo trimestre de la vigencia 2020, el plan de gestión de la alcaldía local alcanzó un nivel de desempeño del 76%.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</si>
  <si>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</si>
  <si>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90% de cumplimiento físico acumulado del plan de desarrollo local.
• Comprometer mínimo el 20% a 30 de junio y el 95% a 31 de diciembre de 2020 del presupuesto de inversión directa disponible a la vigencia para el FDL.
• Girar mínimo el 50% del presupuesto comprometido constituido como obligaciones por pagar de la vigencia 2019 (inversión).
• Girar mínimo el 60% del presupuesto comprometido constituido como obligaciones por pagar de la vigencia 2018 y anteriores (inversión).
• Impulsar procesalmente (avocar, rechazar, enviar al competente), el 21% de los expedientes de policía a cargo de las inspecciones de policía, con corte a 31 de diciembre de 2019.
• Fallar de fondo el 14 %  de los expedientes de policía a cargo de las inspecciones de policía con corte a 31-12-2020.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*En atención al radicado No. 20206730004243 remitido por la alcaldía local, se ajustan los avances de las metas operativos (actividad económica y obras y urbanismo) correspondientes a segundo trimestre de 2020, la alcaldía local será la responsable de cargar los soportes en el OneDrive compartido.</t>
  </si>
  <si>
    <t>Inclusión del reporte Avance de las metas de gestión cuarto trimestre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</si>
  <si>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</si>
  <si>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</si>
  <si>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</si>
  <si>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</si>
  <si>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</si>
  <si>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</si>
  <si>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</si>
  <si>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</si>
  <si>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</si>
  <si>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</si>
  <si>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</si>
  <si>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</si>
  <si>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</si>
  <si>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</si>
  <si>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</si>
  <si>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</si>
  <si>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</si>
  <si>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</si>
  <si>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</si>
  <si>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</si>
  <si>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</si>
  <si>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</si>
  <si>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</si>
  <si>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</si>
  <si>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</si>
  <si>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</si>
  <si>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</si>
  <si>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</si>
  <si>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</si>
  <si>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</si>
  <si>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</si>
  <si>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</si>
  <si>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</si>
  <si>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</si>
  <si>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</si>
  <si>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</si>
  <si>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</si>
  <si>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</si>
  <si>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</si>
  <si>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</si>
  <si>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</si>
  <si>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</si>
  <si>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</si>
  <si>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</si>
  <si>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</si>
  <si>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</si>
  <si>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</si>
  <si>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</si>
  <si>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</si>
  <si>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</si>
  <si>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META NO PROGRAMADA</t>
  </si>
  <si>
    <t>De acuerdo a las condiciones por la urgencia sanitaria y los lineamientos establecidos la administracion local realizo 5 espacios de encuentros ciudadanos en las siguientes fechas:
27 de junio/20= 81
4 de julio/20= 55 asistentes
25 de julio= 30
1 de agosto/20=13
8 de agosto/20=31
para un total de 210 asistentes</t>
  </si>
  <si>
    <t>Registros base de datos conforme a las fechas, documentos de los encuentros ciudadanos compartidos en ONEDRIVE</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</si>
  <si>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</si>
  <si>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</si>
  <si>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</si>
  <si>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</si>
  <si>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La Alcaldía Local de La Candelaria realizó la rendición de cuentas de manera virtual con un total de 2,467 personas alcanzadas</t>
  </si>
  <si>
    <t>https://business.facebook.com/watch/live/?v=1896539910482046&amp;ref=watch_permalink</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</si>
  <si>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</si>
  <si>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</si>
  <si>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</si>
  <si>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</si>
  <si>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</si>
  <si>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</si>
  <si>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</si>
  <si>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</si>
  <si>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</si>
  <si>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</si>
  <si>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Reporte Subsecretaría de Gestión Local</t>
  </si>
  <si>
    <t xml:space="preserve">La alcaldía Local cumplió con el 100% de las actividades de Presupuestos Participativos: 1. Jornadas pedagógicas 2. Jornadas de votación virtual y presencial entre el 24 de Julio y el 10 de Agosto 3. Escrutinio de Votos 4. Definición de Remanentes. </t>
  </si>
  <si>
    <t xml:space="preserve">Acta de Acuerdo Participativo en donde se consigna resultado de votación y resultado de definición de remanentes. </t>
  </si>
  <si>
    <t>La alcaldía Local cumplió con el 100% de las actividades de Presupuestos Participativos FASE 2 de acuerdo a las condiciones establecidas</t>
  </si>
  <si>
    <t>La Alcaldía Local cumplió con el 100% de las actividades de Presupuestos Participativos de acuerdo a las condiciones establecidas</t>
  </si>
  <si>
    <t>Lograr el 90%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</si>
  <si>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</si>
  <si>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</si>
  <si>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</si>
  <si>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</si>
  <si>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</si>
  <si>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La alcaldia local logro el 97% % Avance Acumulado Entregado 2017-2020 del plan de desarrollo local, según los bienes o servicios entregados.</t>
  </si>
  <si>
    <t>Reporte INFORME AVANCE PDL 2017 - 2020Diciembre 31 de 2020 de la Secretaría Distrital de Planeación
 https://gobiernobogota-my.sharepoint.com/personal/jeraldyn_tautiva_gobiernobogota_gov_co/_layouts/15/onedrive.aspx?ct=1612890324236&amp;or=OWA%2DNT&amp;cid=6f1c388d%2D7fb0%2Dd081%2D8be1%2D7a107e500739&amp;originalPath=aHR0cHM6Ly9nb2JpZXJub2JvZ290YS1teS5zaGFyZXBvaW50LmNvbS86ZjovZy9wZXJzb25hbC9qZXJhbGR5bl90YXV0aXZhX2dvYmllcm5vYm9nb3RhX2dvdl9jby9Fb0ZvRXhha3VaRkRnMkN1TU9UUExtVUJ5WkU2YzY3R0xDVElhd1pSbHI3RkZ3P3J0aW1lPTBpZzU1QnpOMkVn&amp;id=%2Fpersonal%2Fjeraldyn%5Ftautiva%5Fgobiernobogota%5Fgov%5Fco%2FDocuments%2F1%5FNC%5FPlaneaci%C3%B3n%2F2%5FPLANES%20DE%20ACCI%C3%93N%2FPLAN%20DE%20ACCI%C3%93N%202020%2FPG%2FSOPORTES%5FPLANES%20DE%20GESTI%C3%93N%5F2020%2FALCALD%C3%8DAS%20LOCALES%2F17%5FAL%20LA%20CANDELARIA%2FIV%20TRIMESTRE%2FGPT%2FMETA%204%2FLa%20Candelaria%20IAPDL%2Epdf&amp;parent=%2Fpersonal%2Fjeraldyn%5Ftautiva%5Fgobiernobogota%5Fgov%5Fco%2FDocuments%2F1%5FNC%5FPlaneaci%C3%B3n%2F2%5FPLANES%20DE%20ACCI%C3%93N%2FPLAN%20DE%20ACCI%C3%93N%202020%2FPG%2FSOPORTES%5FPLANES%20DE%20GESTI%C3%93N%5F2020%2FALCALD%C3%8DAS%20LOCALES%2F17%5FAL%20LA%20CANDELARIA%2FIV%20TRIMESTRE%2FGPT%2FMETA%204</t>
  </si>
  <si>
    <t xml:space="preserve">Gestión Corporativa Institucional </t>
  </si>
  <si>
    <t>Comprometer mínimo el 20% a 30 de junio y el 95%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</si>
  <si>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</si>
  <si>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</si>
  <si>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18,68% a Jun
91,94% a Dic</t>
  </si>
  <si>
    <t>compromisos 2020</t>
  </si>
  <si>
    <t>Reporte PREDIS</t>
  </si>
  <si>
    <t>FDL - Alcaldía Local</t>
  </si>
  <si>
    <t>DE CONFORMIDAD CON EL REPORTE DEL PREDIS A CORTE JUNIO SE PUEDE EVIDENCIAR UN CUMPLIMIENTO DEL 44.63% (= 4739154533/ 10618359952) DEL COMPROMISO RESPECTO A LA INVERSION DIRECTA SUPERANDO LA META</t>
  </si>
  <si>
    <t>REPORTE PREDIS INFORME DE EJECUCION DE GASTOS E INVERSION</t>
  </si>
  <si>
    <t>DE CONFORMIDAD CON EL REPORTE DE BOGDATA CORTE DIC 2020 SE PUEDE EVIDENCIAR UN CUMPLIMIENTO DEL 87% (=10177086291/ 11749185174) DEL COMPROMISO RESPECTO A LA INVERSION DIRECTA 
Es importante mencionar que al cierre se encuentraba un PCC por valor de $970 mlls lo cual hace reflejar un menor resultado, ahora bien, sin tener encuenta el PCC el valor la ejecucion asciende al 95%</t>
  </si>
  <si>
    <t>Base de datos bogdata</t>
  </si>
  <si>
    <t>DE CONFORMIDAD CON EL REPORTE DE BOGDATA CORTE DIC 2020 SE PUEDE EVIDENCIAR UN CUMPLIMIENTO DEL 87% (=10177086291/ 11749185174) DEL COMPROMISO RESPECTO A LA INVERSION DIRECTA. 
Es importante mencionar que al cierre se encuentraba un PCC por valor de $970 mlls lo cual hace reflejar un menor resultado, ahora bien, sin tener encuenta el PCC el valor la ejecucion asciende al 95%</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</si>
  <si>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</si>
  <si>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</si>
  <si>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</si>
  <si>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</si>
  <si>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LOS GIROS REALIZADOS DE VIGENCIA 2020 FUERON PUEDE EVIDENCIAR UN CUMPLIMIENTO DEL 45% (=5245181120/ 11749185174).</t>
  </si>
  <si>
    <t xml:space="preserve">Con respecto a los giros relizados en la vigencia 2020 se evidencia un cumplimiento del  45% (=5245181120/ 11749185174) </t>
  </si>
  <si>
    <t>Girar mínimo el 50%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</si>
  <si>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</si>
  <si>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</si>
  <si>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</si>
  <si>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 xml:space="preserve">LOS GIROS REALIZADOS DE VIGENCIA 2019 FUERON PUEDE EVIDENCIAR UN CUMPLIMIENTO DEL 60% (=4304971086/ 7127997141) </t>
  </si>
  <si>
    <t>Girar mínimo el 60%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</si>
  <si>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</si>
  <si>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</si>
  <si>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</si>
  <si>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LOS GIROS REALIZADOS DE VIGENCIA 2018 Y ANTERIORES FUERON PUEDE EVIDENCIAR UN CUMPLIMIENTO DEL 44% (=1926050581/ 4383798642) 
Se tenia programado un pago por valor de $500 mlls pero el contratista no presento la cuenta de cobro, por tal razon se disminuyo este porcentaje. Se espera que en el primer trimestre de 2021 se pueda realizar este pago.</t>
  </si>
  <si>
    <t>Ejecutar el 100%  de las actividades establecidas para las alcaldías locales, en materia de SIPSE local.</t>
  </si>
  <si>
    <t>Porcentaje de ejecución del SIPSE local</t>
  </si>
  <si>
    <t>(número de actividades ejecutadas del plan de acción durante el periodo / número de acciones programadas)*100%</t>
  </si>
  <si>
    <t>Reporte a la Dirección de Gestión para el desarrollo local</t>
  </si>
  <si>
    <t>Profesional 222-24 del área administrativa - Alcaldía Local</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</si>
  <si>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</si>
  <si>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cumplimiento plan de acción SIPSE Local remitido por la Dirección para la Gestión del Desarrollo Local.</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</si>
  <si>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</si>
  <si>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Reporte Dirección para la Gestión del Desarrollo Local</t>
  </si>
  <si>
    <t xml:space="preserve">
La Alcaldía Local participó en las  actividades programadas por la Dirección para la Gestión del Desarrollo Local. 
</t>
  </si>
  <si>
    <t>La Alcaldía Local participó en las siguientes actividades programadas por la Dirección para la Gestión del Desarrollo Local: 
- Reportar los requerimientos a los enlaces de la DGDL en relación al mejoramiento de la herramienta tecnológica.
- Participar en el entrenamiento programado por la DGDL acerca de la operación en las nuevas funcionalidades - Plan Anual de Adquisiciones
- Participar en las mesas de trabajo relacionadas con el desarrollo de la nueva funcionalidad de SIPSE - Módulo de Pagos.
-  Registrar la información de todos los procesos en cada módulo del sistema .
- Actualizar los usuarios oportunamente cuando sea necesario para el correcto flujo de la información en el sistema.
- Responder las encuestas presentadas en los entrenamientos de la DGDL.
- Normalización del cargue de información de los procesos de Infraestructura en el Módulo de Contratación y Módulo financiero de SIPSE local para la vigencia 2020.
- Participar en los entrenamientos de la DGDL sobre las generalidades de SIPSE local
- Participar en los entrenamientos de la DGDL sobre el módulo de proyectos y banco de iniciativas ciudadanas de SIPSE local.
- Participar en los entrenamientos de la DGDL sobre el módulo de contratación y financiero de SIPSE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</si>
  <si>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</si>
  <si>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</si>
  <si>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</si>
  <si>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</si>
  <si>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</si>
  <si>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Se cuenta con el plan de sostenibilidad contable conforme a los lineamientos con radicado 20204000153663</t>
  </si>
  <si>
    <t>PLAN DE SOSTENIBILIDAD</t>
  </si>
  <si>
    <t>La Alcaldía Local envió la información correspondiente a 2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</si>
  <si>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Reporte Subsecretaría de Gestión Institucional</t>
  </si>
  <si>
    <t xml:space="preserve">Se cuenta con el plan de sostenibilidad contable conforme a los lineamientos con radicado 20204000153663, se remito la informacion a la subsecretaria de gestion institucional con las respectivas evidencias del cumplimiento de plan de sostenibilidad </t>
  </si>
  <si>
    <t xml:space="preserve">Plan de sostenibilidad contable </t>
  </si>
  <si>
    <t xml:space="preserve">
La Alcaldía Local envió la información correspondiente a 7 actividades en el periodo de corte.
Cabe resaltar que la información reportada por la Alcaldía es validada por parte la misma y son ellos los responsables del cumplimiento en logros y objetivos de los compromisos adquiridos en su Plan de Sostenibilidad Contable.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</si>
  <si>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</si>
  <si>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</si>
  <si>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</si>
  <si>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</si>
  <si>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</si>
  <si>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</si>
  <si>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</si>
  <si>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 xml:space="preserve">Se dio cumplimiento al 100%, por cuanto las 25 preguntas asignadas fueron diligenciadas en su totalidad. </t>
  </si>
  <si>
    <t>Diligenciamiento del formulario de bateria de indicadores</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</si>
  <si>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</si>
  <si>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</si>
  <si>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</si>
  <si>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</si>
  <si>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</si>
  <si>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</si>
  <si>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</si>
  <si>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Durante el primer trimestre de la vigencia 2020 la Alcaldía Local dio respuesta a 5 Requerimientos ciudadanos  del año 2019 los cuales representan un nivel de avance del 100% en el trimestre.</t>
  </si>
  <si>
    <t>REPORTE SAC APLICATIVO  CRONOS</t>
  </si>
  <si>
    <t>La Alcaldía Local de acuerdo con el reporte remitido ha dado respuesta a 19 requerimientos ciudadanos de los 7 programados para el trimestre, lo que representa un nivel de avance del 100% en el trimestre.</t>
  </si>
  <si>
    <t>Reporte SAC</t>
  </si>
  <si>
    <t>La Alcaldía Local de acuerdo con el reporte remitido dio  respuesta a  33 requerimientos ciudadanos de los 11  programados para el trimestre, lo que representa un nivel de avance del 100% en el trimestre.</t>
  </si>
  <si>
    <t xml:space="preserve">Se atendieron los requerimientos ciudadanos al 100%. </t>
  </si>
  <si>
    <t xml:space="preserve">Se atendieron los requerimientos ciudadanos al 100%, se evidencia atención de 13 peticiones realizadas por la ciudadanía. </t>
  </si>
  <si>
    <t>Fortalecer la capacidad institucional y para el ejercicio de la función policiva por parte de las autoridades locales a cargo de la Secretaría Distrital de Gobierno</t>
  </si>
  <si>
    <t>Inspección Vigilancia y Control</t>
  </si>
  <si>
    <t>Realizar 40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</si>
  <si>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</si>
  <si>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</si>
  <si>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</si>
  <si>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</si>
  <si>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</si>
  <si>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En el primer trimestre del año 2020, se realizaron 7 operativos para el control en materia de actividad económica, en los cuales se verificó el cumplimiento de los requisitos establecidos en la Ley 1801. En los cuales se encontró incumplimiento, se tomaron las acciones correctivas correspondientes.</t>
  </si>
  <si>
    <t>CARPETA OPERATIVOS CONTROL ACTIVIDAD ECONOMICA 1 ER TRIMESTRE</t>
  </si>
  <si>
    <t>12/05/2020
14/05/2020
19/05/2020
21/05/2020
21/05/2020
17/06/2020
25/06/2020
30/06/2020 en reactivacion economica y bioseguridad
Ver información de corrección reportada en el radicado Radicado No. 20206730004243</t>
  </si>
  <si>
    <t>ACTAS Y MATRIZ DE CONTROL DE OPERATIVOS</t>
  </si>
  <si>
    <t xml:space="preserve">15/07/2020
15/07/2020
21/07/2020
03/08/2020
04/08/2020
04/08/2020
08/08/2020
12/08/2020
14/08/2020
16/08/2020
18/08/2020
18/08/2020
18/08/2020
19/08/2020
20/08/2020
21/08/2020
25/08/2020
02/09/2020
03/09/2020
04/09/2020
07/09/2020
07/09/2020
15/09/2020
18/09/2020
24/09/2020
28/09/2020
</t>
  </si>
  <si>
    <t xml:space="preserve">Durante el 4 trimestre se tomaron esfuerzo para el control en IVC de establecimientos de comercio de lo cual se logro 32 operativos durante esos meses. </t>
  </si>
  <si>
    <t>Reporte de la Dirección de Gestión Policiva</t>
  </si>
  <si>
    <t>Durante la vigencia 2020, se realizaron 78 operativos para el control en materia de actividad económica, en los cuales se verificó el cumplimiento de los requisitos establecidos en la Ley 1801. En los cuales se encontró incumplimiento, se tomaron las acciones correctivas correspondientes.</t>
  </si>
  <si>
    <t>Realizar 24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</si>
  <si>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</si>
  <si>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</si>
  <si>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 xml:space="preserve">Acciones de control u operativos </t>
  </si>
  <si>
    <t>Se realizó un mayor número de operativos de control de espacio público, por instrucción directa de la dirección de Gestión Policiva de la Secretaría de Gobierno, en los cuales se capacitó a los vendedores informales y se les informó acerca de las zonas recuperadas en la localidad.</t>
  </si>
  <si>
    <t>CARPETA OPERATIVOS ESPACIO PUBLICO 1ER TRIMESTRE</t>
  </si>
  <si>
    <t>13/05/2020
13/05/2020
13/05/2020
18/05/2020
18/05/2020
3/06/2020
3/06/2020 en venta informacion, invasion de espacio publico</t>
  </si>
  <si>
    <t xml:space="preserve">11/08/2020
11/08/2020
18/08/2020
18/08/2020
20/08/2020
24/08/2020
03/09/2020
17/09/2020
24/09/2020
24/09/2020
24/09/2020
24/09/2020
</t>
  </si>
  <si>
    <t>DURANTE EL 4 TRIMESTRE SE TOMARON ESFUERZO PARA EL CONTROL EN IVC INVASION A ESPACIO PUBLICO DE LO CUAL SE LOGRO 15 OPERATIVOS DURANTE ESOS MESES</t>
  </si>
  <si>
    <t xml:space="preserve">Durante la vigencia 2020 se realizaron 40 acciones de control u operativos en materia de  integridad del espacio publico, cumpliendo al 100% la meta establecida, de acuerdo al Reporte brindado por la Dirección de Gestión Policiva. </t>
  </si>
  <si>
    <t>Realizar 24 acciones de control u operativos en materia de obras y urbanismo</t>
  </si>
  <si>
    <t>Acciones de control  en materia de obras y urbanismo</t>
  </si>
  <si>
    <t>No acciones realizadas de control  en materia de obras y urbanismo</t>
  </si>
  <si>
    <t>Se llevaron a cabo operativos para el control de obras y urbanismo, teniendo en cuenta que se están realizando reparaciones y algunas nuevas construcciones en varios predios de la localidad. En aquellos que no contaban con los permisos correspondientes, se tomaron las acciones administrativas correspondientes.</t>
  </si>
  <si>
    <t>CARPETA OPERATIVOS OBRAS Y RBANISMO 1ER TRIMESTRE</t>
  </si>
  <si>
    <t>27/04/2020
4/05/2020
11/05/2020 de control de construccion 
Ver información de corrección reportada en el radicado Radicado No. 20206730004243</t>
  </si>
  <si>
    <t xml:space="preserve">09/07/2020
09/07/2020
14/07/2020
14/07/2020
15/07/2020
21/07/2020
21/07/2020
21/07/2020
24/07/2020
04/08/2020
04/08/2020
10/08/2020
10/08/2020
14/08/2020
14/08/2020
18/08/2020
20/08/2020
24/08/2020
02/09/2020
04/09/2020
04/09/2020
04/09/2020
08/09/2020
11/09/2020
11/09/2020
11/09/2020
11/09/2020
11/09/2020
11/09/2020
11/09/2020
17/09/2020
22/09/2020
29/09/2020
29/09/2020
30/09/2020
30/09/2020
30/09/2020
30/09/2020
</t>
  </si>
  <si>
    <t xml:space="preserve">Durante el 4 trimestre se realizaron 34  accionesde control  en materia de obras y urbanismo. </t>
  </si>
  <si>
    <t xml:space="preserve">Durante la vigencia 2020 se realizaron un total de 91 acciones de control en materia de obras y urbanismo, se alcanza el 100% de lo programado. </t>
  </si>
  <si>
    <t>Impulsar procesalmente (avocar, rechazar, enviar al competente), el 21%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</si>
  <si>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</si>
  <si>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</si>
  <si>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</si>
  <si>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</si>
  <si>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La Alcaldía Local realizó 646 impulsos procesales de los 3.738 programados para el trimestre.</t>
  </si>
  <si>
    <t>Reporte Dirección para la Gestión Policiva</t>
  </si>
  <si>
    <t>La Alcaldía Local impulso procesalmente a 670  expedientes allegados a 31 de diciembre de 2019 de los 4,485 programados en el trimestre</t>
  </si>
  <si>
    <t>Dirección para la Gestión Policiva</t>
  </si>
  <si>
    <t xml:space="preserve">La Alcaldía Local impulso procesalmente a 1642 expedientes allegados a 31 de diciembre de 2019. 
Teniendo en cuenta que el avance acumulado en el periodo alcanzo los 2312 impulsos procesales, con respecto a lo programado que son 5233, se evidencia un cumplimiento del 44%, por encima de la meta trazada de alcanzar un 21%. </t>
  </si>
  <si>
    <t xml:space="preserve">Se alcanzó un avance en el  porcentaje acumulado de 44% con respecto a los valores programados durante de la vigencia. </t>
  </si>
  <si>
    <t>Fallar de fondo el 14 %  de los expedientes de policía a cargo de las inspecciones de policía con corte a 31-12-2020</t>
  </si>
  <si>
    <t>Porcentaje de expedientes de policía con fallo de fondo</t>
  </si>
  <si>
    <t>(No de fallos realizados  durante el trimestre/ expedientes procesales allegados a 31 de diciembre de 2019)*100</t>
  </si>
  <si>
    <t xml:space="preserve">Fallos de fondo </t>
  </si>
  <si>
    <t>La Alcaldía Local falló de fondo el 13 % de los expedientes de policía a cargo de las inspecciones de policía con corte a 1-12-2019 programados para el trimestre.</t>
  </si>
  <si>
    <t>INFORME DGP</t>
  </si>
  <si>
    <t>La Alcaldía Local falló de fondo en el trimestre 2 expedientes  de los 1.246 programados para el trimestre..</t>
  </si>
  <si>
    <t>La Alcaldía Local falló de fondo en el trimestre 1 expediente  de los 498  programados.</t>
  </si>
  <si>
    <t>La Alcaldía Local falló de fondo en el trimestre 147 expediente  de los 498  programados, para un cumplimiento del 29%.</t>
  </si>
  <si>
    <t xml:space="preserve">Con respecto al reporte de la Dirección de Gestión Policiva la Alcaldía alcanzó un avance del 9% con respecto a las metas programadas.   Esto indica que se obtuvo un 64,29% de cumplimiento frente a la meta del 14% . </t>
  </si>
  <si>
    <t>Terminar 5 actuaciones administrativas activas</t>
  </si>
  <si>
    <t>Actuaciones administrativas terminadas</t>
  </si>
  <si>
    <t>No actuaciones administrativas terminadas durante el trimestre</t>
  </si>
  <si>
    <t>La Alcaldía Local  termino en el trimestre 18  actuaciones administrativas</t>
  </si>
  <si>
    <t>Reporte de la DGP</t>
  </si>
  <si>
    <t>La Alcaldía Local no terminó ninguna actuación administrativa activa durante el trimestre para dar cumplimiento a lo programado.</t>
  </si>
  <si>
    <t>La Alcaldía Local terminó en el trimestre 1 actuación administrativas activas.</t>
  </si>
  <si>
    <t>La Alcaldía Local terminó en el trimestre 4 actuaciones administrativas activas.</t>
  </si>
  <si>
    <t>Con respecto al reporte de la Dirección de Gestión Policiva la Alcaldía se alcanzó el 100% de las metas programadas por cuanto se finalizaron 23 actuaciones administrativas activas.</t>
  </si>
  <si>
    <t>Terminar 9 actuaciones administrativas por agotamiento de la vía gubernativa</t>
  </si>
  <si>
    <t>Actuaciones administrativas terminadas por agotamiento de la via gubernativa</t>
  </si>
  <si>
    <t>No de actuaciones administrativas terminadas  por agotamiento de la vía gubernativa durante el trimestre</t>
  </si>
  <si>
    <t>Actuaciones administrativas terminadas por vía gubernativa</t>
  </si>
  <si>
    <t>La Alcaldía Local Terminó en el trimestre 2 actuaciones administrativas en primera instancia.</t>
  </si>
  <si>
    <t xml:space="preserve">Con respecto al reporte de la Dirección de Gestión Policiva y los datos registrados durante la vigencia 2020  la Alcaldía se alcanzó el 44% de la meta programadas por cuanto solo se terminaron 4 actuaciones administrativas en primera instancia.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</si>
  <si>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</si>
  <si>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</si>
  <si>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</si>
  <si>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</si>
  <si>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</si>
  <si>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</si>
  <si>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</si>
  <si>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</si>
  <si>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</si>
  <si>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</si>
  <si>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</si>
  <si>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</si>
  <si>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</si>
  <si>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</si>
  <si>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Total personas: 123 - funcionarios 23, contratistas 100
Reporte consumo de papel hasta diciembre.
Política ambiental:
Socialización 3-12-20, participación 42 personas, participación 34%
Actividades ambientales: 104 personas, participación 84%
1. capacitación uso eficiente de la agua energía alcaldía local 23-11-20: 10 personas
2. Capacitación uso eficiente del agua y energía casa comunitaria egipto 18-11-20: 8 personas
3. Capacitación uso eficiente del agua y la energía casa la concordia 18-11-20: 8 personas
4. Capacitación uso eficiente del agua y la energía casa belén 19-11-20: 10 personas.
5. Capacitación orden y aseo alcaldía local 23-11-20: 9 personas.
6. Capacitación orden y aseo concordia 23-11-20: 8 personas.
7.Capacitación orden y aseo egipto 23-11-20: 8 personas
8. Capacitación separación en la fuente 26-11-20: 43 personas
Actividades movilidad sostenible: 37 personas, participación 31%
1. Capacitación seguridad vial 03-11-20: 28 personas
2.Capacitación movilidad sostenible 19-11-20: 9 personas,
SE OTORGAN 5 PUNTOS POR INSPECCIONES AMBIENATLES A SEDES SEGUNDO SEMESTRE 2020.</t>
  </si>
  <si>
    <t xml:space="preserve">La Alcaldía Local  supero la meta establecida del 70%, en promedio los dos periodos que tenian programación alcanzaron un porcentaje de cumplimiento del 90%,  por lo tanto cumplió con el 100% de acuerdo al valor  estimado para la vigencia 2020. </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</si>
  <si>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</si>
  <si>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</si>
  <si>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</si>
  <si>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</si>
  <si>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</si>
  <si>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</si>
  <si>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</si>
  <si>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 xml:space="preserve">
La Alcaldía Local participó en el 100% de las actividades convocadas por la Dirección Administrativa.</t>
  </si>
  <si>
    <t>Reporte Dirección Administrativa</t>
  </si>
  <si>
    <t xml:space="preserve">La Alcaldía Local participó en 3 de las 4 actividades convocadas por la Dirección Administrativa así:
-Capacitación SIC  Fecha: 28/09/2020
- Mesa de Trabajo Fecha: 28/09/2020
-Asistencias Técnicas para la implementación y ajustes de las TRD
</t>
  </si>
  <si>
    <t xml:space="preserve">De las 3 actividades convocadas por la Dirección Administrativa, la Alcaldía Local asistió a 1 actividad. </t>
  </si>
  <si>
    <t xml:space="preserve">La Alcaldía Local  alcanzo el 69%  en promedio de cumplimiento de los tres periodos que tenian programada una meta de cumplimiento del 100%. </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</si>
  <si>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</si>
  <si>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</si>
  <si>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</si>
  <si>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</si>
  <si>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</si>
  <si>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</si>
  <si>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</si>
  <si>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Archivo de gestión de la oficina asesora de planeación</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</si>
  <si>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</si>
  <si>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</si>
  <si>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</si>
  <si>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</si>
  <si>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</si>
  <si>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</si>
  <si>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Local registró la buena práctica "Control de actividades y tareas"  cuyo propósito es hacer control semanal de las tareas y actividades de los contratistas por parte de quien ejerce como apoyo a la supervisión y la alcaldesa local, en garantía del cumplimiento de las obligaciones contractuales dadas las condiciones por el teletrabajo</t>
  </si>
  <si>
    <t>Reporte equipo Análisis y Políticas</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</si>
  <si>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</si>
  <si>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</si>
  <si>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</si>
  <si>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</si>
  <si>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</si>
  <si>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</si>
  <si>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73 % las acciones correctivas documentadas y vigentes en el trimestre reportadas en el MIMEC</t>
  </si>
  <si>
    <t>Aplicativo MIMEC</t>
  </si>
  <si>
    <t>La Alcaldía Local de los tdos (2) planes abiertos tiene la totalidad de acciones sin vencimiento.</t>
  </si>
  <si>
    <t>Reporte MIMEC y SIG Ofcina Asesora de Plaenación</t>
  </si>
  <si>
    <t>La Alcaldía Local de las 7 acciones abiertas tiene 1 acción vencida en el trimestre.</t>
  </si>
  <si>
    <t>Reporte Oficina Asesora de Planeación</t>
  </si>
  <si>
    <t xml:space="preserve">La Alcaldía Local actualmente tiene tres (3) planes abiertos, con seis (06) acciones abiertas, de las cuales  seis  (6) están vencidas. </t>
  </si>
  <si>
    <t xml:space="preserve">Al finalizar la vigencia 2020 se presenta un nivel de cumplimiento del 67%, se presentan periodos con ejecución por debajo del 100% con acciones abiertas vencidas. </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</si>
  <si>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</si>
  <si>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</si>
  <si>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</si>
  <si>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</si>
  <si>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</si>
  <si>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</si>
  <si>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</si>
  <si>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http://www.lacandelaria.gov.co/
https://twitter.com/Alcandelaria_?s=09
https://www.facebook.com/alcaldia.lacandelaria/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</si>
  <si>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</si>
  <si>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Reporte Oficina Asesora de Comunicaciones Ley 1712 de 2014.</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</si>
  <si>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107 lo que representa un nivel de cumplimiento trimestral del  93%</t>
  </si>
  <si>
    <t>Reporte Oficina Asesora de Comunicaciones</t>
  </si>
  <si>
    <t>De los 115 criterios evaluados en la actualización de la página web de conformidad con lo definido en la Ley 1712 de 2014 "Por medio de la cual se crea la Ley de Transparencia y del Derecho de Acceso a la Información Pública Nacional y se dictan otras disposiciones" y de acuerdo al memorando con radicado No.  20211400005233 , la alcaldía cumple con 112 criterios cumplidos y 3 criterios por actualizar lo que representa un nivel de  cumplimiento trimestral del 97%.</t>
  </si>
  <si>
    <t xml:space="preserve">De los 115 criterios evaluados en la actualización de la página web de conformidad con lo definido en la Ley 1712 de 2014 "Por medio de la cual se crea la Ley de Transparencia y del Derecho de Acceso a la Información Pública Nacional y se dictan otras disposiciones" y de acuerdo al memorando con radicado No.  20211400005233 , la alcaldía cumple con 112 criterios cumplidos y 3 criterios por actualizar lo que representa un nivel de  cumplimiento del 97% a corte diciembre de 2020. </t>
  </si>
  <si>
    <t>Subtotal metas transversales</t>
  </si>
  <si>
    <t>CUMPLIMIENTO  TRIMESTRE I</t>
  </si>
  <si>
    <t>CUMPLIMIENTO II TRIMESTRE</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</si>
  <si>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</si>
  <si>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</si>
  <si>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</si>
  <si>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</si>
  <si>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</si>
  <si>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</si>
  <si>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Manuel Augusto Calderon Ramirez
Alcade Local de La Candelaria
</t>
    </r>
    <r>
      <rPr>
        <b/>
        <sz val="16"/>
        <rFont val="Garamond"/>
        <family val="1"/>
      </rPr>
      <t>Aprobado mediante caso HOLA N° 90956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</si>
</sst>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_-;\-* #,##0_-;_-* \-_-;_-@_-"/>
  </numFmts>
  <fonts count="29"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4"/>
      <color theme="1"/>
      <name val="Garamond"/>
      <family val="1"/>
    </font>
    <font>
      <sz val="11"/>
      <color rgb="FF000000"/>
      <name val="Calibri"/>
      <family val="2"/>
      <charset val="1"/>
    </font>
    <font>
      <sz val="16"/>
      <name val="Garamond"/>
      <family val="1"/>
    </font>
    <font>
      <u/>
      <sz val="11"/>
      <color theme="10"/>
      <name val="Calibri"/>
      <family val="2"/>
      <scheme val="minor"/>
    </font>
    <font>
      <b/>
      <sz val="16"/>
      <name val="Garamond"/>
      <family val="1"/>
    </font>
    <font>
      <sz val="11"/>
      <color rgb="FF0070C0"/>
      <name val="Garamond"/>
      <family val="1"/>
    </font>
    <font>
      <sz val="10"/>
      <color rgb="FF0070C0"/>
      <name val="Garamond"/>
      <family val="1"/>
    </font>
    <font>
      <sz val="9"/>
      <color theme="1"/>
      <name val="Garamond"/>
      <family val="1"/>
    </font>
    <font>
      <b/>
      <sz val="11"/>
      <color rgb="FF0070C0"/>
      <name val="Garamond"/>
      <family val="1"/>
    </font>
    <font>
      <b/>
      <sz val="22"/>
      <color theme="1"/>
      <name val="Garamond"/>
      <family val="1"/>
    </font>
    <font>
      <sz val="11"/>
      <color rgb="FF000000"/>
      <name val="Garamond"/>
      <family val="1"/>
    </font>
  </fonts>
  <fills count="17">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23">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166" fontId="19" fillId="0" borderId="0" applyBorder="0" applyProtection="0"/>
    <xf numFmtId="0" fontId="21"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26">
    <xf numFmtId="0" fontId="0" fillId="0" borderId="0" xfId="0"/>
    <xf numFmtId="0" fontId="4" fillId="0" borderId="1" xfId="0" applyFont="1" applyBorder="1" applyAlignment="1">
      <alignment vertical="center" wrapText="1"/>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6" fillId="0" borderId="1" xfId="0" applyFont="1" applyBorder="1" applyAlignment="1">
      <alignment horizontal="justify" vertical="center" wrapText="1"/>
    </xf>
    <xf numFmtId="0" fontId="6" fillId="0" borderId="6" xfId="0" applyFont="1" applyBorder="1" applyAlignment="1" applyProtection="1">
      <alignment horizontal="justify" vertical="center" wrapText="1"/>
      <protection locked="0"/>
    </xf>
    <xf numFmtId="0" fontId="6" fillId="0" borderId="6" xfId="0" applyFont="1" applyBorder="1" applyAlignment="1">
      <alignment horizontal="justify" vertical="center" wrapText="1"/>
    </xf>
    <xf numFmtId="9" fontId="6"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2" fillId="8" borderId="1" xfId="0" applyNumberFormat="1" applyFont="1" applyFill="1" applyBorder="1" applyAlignment="1">
      <alignment vertical="center"/>
    </xf>
    <xf numFmtId="0" fontId="12" fillId="8" borderId="1" xfId="0" applyFont="1" applyFill="1" applyBorder="1" applyAlignment="1">
      <alignment vertical="center"/>
    </xf>
    <xf numFmtId="0" fontId="2" fillId="5" borderId="1" xfId="0" applyFont="1" applyFill="1" applyBorder="1" applyAlignment="1">
      <alignment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11" fillId="8" borderId="9" xfId="0" applyFont="1" applyFill="1" applyBorder="1" applyAlignment="1" applyProtection="1">
      <alignment horizontal="justify" vertical="center" wrapText="1"/>
      <protection locked="0"/>
    </xf>
    <xf numFmtId="9" fontId="12" fillId="8" borderId="9" xfId="0" applyNumberFormat="1" applyFont="1" applyFill="1" applyBorder="1" applyAlignment="1">
      <alignment vertical="center"/>
    </xf>
    <xf numFmtId="9" fontId="6" fillId="0" borderId="6" xfId="1" applyFont="1" applyBorder="1" applyAlignment="1">
      <alignment horizontal="center" vertical="center" wrapText="1"/>
    </xf>
    <xf numFmtId="0" fontId="2" fillId="0" borderId="4" xfId="0" applyFont="1" applyBorder="1" applyAlignment="1">
      <alignment vertical="center"/>
    </xf>
    <xf numFmtId="0" fontId="2" fillId="0" borderId="4" xfId="0" applyFont="1" applyFill="1" applyBorder="1" applyAlignment="1">
      <alignment vertical="center"/>
    </xf>
    <xf numFmtId="0" fontId="14"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9" fontId="6" fillId="0" borderId="1" xfId="0" applyNumberFormat="1" applyFont="1" applyBorder="1" applyAlignment="1">
      <alignment horizontal="center" vertical="center" wrapText="1"/>
    </xf>
    <xf numFmtId="9" fontId="2" fillId="0" borderId="6" xfId="0" applyNumberFormat="1" applyFont="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8" xfId="0" applyFont="1" applyFill="1" applyBorder="1" applyAlignment="1">
      <alignment vertical="center" wrapText="1"/>
    </xf>
    <xf numFmtId="0" fontId="2" fillId="0" borderId="0" xfId="0" applyFont="1" applyAlignment="1">
      <alignment vertical="center"/>
    </xf>
    <xf numFmtId="0" fontId="5" fillId="12" borderId="1" xfId="0" applyFont="1" applyFill="1" applyBorder="1" applyAlignment="1">
      <alignment horizontal="justify" vertical="center" wrapText="1"/>
    </xf>
    <xf numFmtId="0" fontId="2" fillId="0" borderId="4"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9" fontId="12" fillId="0" borderId="1" xfId="1" applyFont="1" applyFill="1" applyBorder="1" applyAlignment="1">
      <alignment horizontal="center" vertical="center" wrapText="1"/>
    </xf>
    <xf numFmtId="9" fontId="12" fillId="0" borderId="1" xfId="1" applyFont="1" applyBorder="1" applyAlignment="1">
      <alignment horizontal="center" vertical="center" wrapText="1"/>
    </xf>
    <xf numFmtId="9" fontId="12" fillId="13" borderId="1" xfId="1" applyFont="1" applyFill="1" applyBorder="1" applyAlignment="1">
      <alignment horizontal="center" vertical="center" wrapText="1"/>
    </xf>
    <xf numFmtId="9" fontId="2" fillId="0" borderId="4" xfId="1" applyFont="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2" fillId="15" borderId="1" xfId="0" applyFont="1" applyFill="1" applyBorder="1" applyAlignment="1">
      <alignment vertical="center" wrapText="1"/>
    </xf>
    <xf numFmtId="0" fontId="2" fillId="15" borderId="1" xfId="0" applyFont="1" applyFill="1" applyBorder="1" applyAlignment="1" applyProtection="1">
      <alignment horizontal="justify" vertical="center" wrapText="1"/>
      <protection locked="0"/>
    </xf>
    <xf numFmtId="0" fontId="2" fillId="15" borderId="8" xfId="0" applyFont="1" applyFill="1" applyBorder="1" applyAlignment="1" applyProtection="1">
      <alignment horizontal="justify" vertical="center" wrapText="1"/>
      <protection locked="0"/>
    </xf>
    <xf numFmtId="0" fontId="2" fillId="15" borderId="0" xfId="0" applyFont="1" applyFill="1" applyAlignment="1">
      <alignment vertical="center"/>
    </xf>
    <xf numFmtId="0" fontId="23" fillId="0" borderId="1" xfId="1" applyNumberFormat="1" applyFont="1" applyBorder="1" applyAlignment="1">
      <alignment horizontal="center" vertical="center" wrapText="1"/>
    </xf>
    <xf numFmtId="9" fontId="23" fillId="0" borderId="1" xfId="1" applyFont="1" applyBorder="1" applyAlignment="1">
      <alignment horizontal="center" vertical="center" wrapText="1"/>
    </xf>
    <xf numFmtId="1" fontId="24" fillId="0" borderId="8" xfId="0" applyNumberFormat="1" applyFont="1" applyBorder="1" applyAlignment="1" applyProtection="1">
      <alignment horizontal="center" vertical="center" wrapText="1"/>
      <protection locked="0"/>
    </xf>
    <xf numFmtId="1" fontId="2" fillId="0" borderId="8" xfId="1" applyNumberFormat="1" applyFont="1" applyFill="1" applyBorder="1" applyAlignment="1">
      <alignment horizontal="center" vertical="center"/>
    </xf>
    <xf numFmtId="9" fontId="12" fillId="0" borderId="1" xfId="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2" fillId="0" borderId="1" xfId="0" applyFont="1" applyBorder="1" applyAlignment="1">
      <alignment horizontal="center" vertical="center" wrapText="1"/>
    </xf>
    <xf numFmtId="9" fontId="2" fillId="0" borderId="1"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9"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10" fontId="2" fillId="0" borderId="1" xfId="1" applyNumberFormat="1" applyFont="1" applyBorder="1" applyAlignment="1" applyProtection="1">
      <alignment horizontal="center" vertical="center" wrapText="1"/>
      <protection locked="0"/>
    </xf>
    <xf numFmtId="0" fontId="2" fillId="15" borderId="4"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9" fontId="2" fillId="0" borderId="1" xfId="1" applyFont="1" applyFill="1" applyBorder="1" applyAlignment="1" applyProtection="1">
      <alignment horizontal="center" vertical="center" wrapText="1"/>
      <protection locked="0"/>
    </xf>
    <xf numFmtId="10" fontId="2" fillId="0" borderId="1" xfId="1" applyNumberFormat="1" applyFont="1" applyFill="1" applyBorder="1" applyAlignment="1">
      <alignment horizontal="center" vertical="center" wrapText="1"/>
    </xf>
    <xf numFmtId="9" fontId="26"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justify" vertical="center" wrapText="1"/>
      <protection locked="0"/>
    </xf>
    <xf numFmtId="9" fontId="23" fillId="0" borderId="1" xfId="0" applyNumberFormat="1" applyFont="1" applyBorder="1" applyAlignment="1" applyProtection="1">
      <alignment horizontal="center" vertical="center" wrapText="1"/>
      <protection locked="0"/>
    </xf>
    <xf numFmtId="0" fontId="12" fillId="0" borderId="0" xfId="0" applyFont="1" applyAlignment="1">
      <alignment horizontal="center" vertical="center" wrapText="1"/>
    </xf>
    <xf numFmtId="9" fontId="12" fillId="0" borderId="1" xfId="0" applyNumberFormat="1" applyFont="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10" fontId="12" fillId="0" borderId="1" xfId="1" applyNumberFormat="1" applyFont="1" applyFill="1" applyBorder="1" applyAlignment="1" applyProtection="1">
      <alignment horizontal="center" vertical="center" wrapText="1"/>
      <protection locked="0"/>
    </xf>
    <xf numFmtId="0" fontId="12" fillId="15" borderId="1" xfId="0" applyFont="1" applyFill="1" applyBorder="1" applyAlignment="1" applyProtection="1">
      <alignment horizontal="center" vertical="center" wrapText="1"/>
      <protection locked="0"/>
    </xf>
    <xf numFmtId="9" fontId="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2" fillId="0" borderId="3" xfId="0" applyFont="1" applyBorder="1" applyAlignment="1">
      <alignment vertical="center" wrapText="1"/>
    </xf>
    <xf numFmtId="9" fontId="27" fillId="0" borderId="17" xfId="1" applyFont="1" applyBorder="1" applyAlignment="1">
      <alignment horizontal="center" vertical="center" wrapText="1"/>
    </xf>
    <xf numFmtId="9" fontId="23" fillId="0" borderId="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vertical="center" wrapText="1"/>
    </xf>
    <xf numFmtId="9" fontId="2" fillId="0" borderId="4" xfId="1" applyFont="1" applyFill="1" applyBorder="1" applyAlignment="1">
      <alignment horizontal="center" vertical="center" wrapText="1"/>
    </xf>
    <xf numFmtId="9" fontId="23" fillId="0" borderId="4" xfId="1" applyFont="1" applyBorder="1" applyAlignment="1">
      <alignment horizontal="center" vertical="center" wrapText="1"/>
    </xf>
    <xf numFmtId="0" fontId="23" fillId="0" borderId="8" xfId="0" applyFont="1" applyBorder="1" applyAlignment="1" applyProtection="1">
      <alignment horizontal="justify" vertical="center" wrapText="1"/>
      <protection locked="0"/>
    </xf>
    <xf numFmtId="0" fontId="23" fillId="0" borderId="4" xfId="0" applyFont="1" applyBorder="1" applyAlignment="1">
      <alignment horizontal="center" vertical="center" wrapText="1"/>
    </xf>
    <xf numFmtId="0" fontId="23" fillId="0" borderId="8" xfId="0" applyFont="1" applyBorder="1" applyAlignment="1">
      <alignment vertical="center" wrapText="1"/>
    </xf>
    <xf numFmtId="9" fontId="23" fillId="0" borderId="5" xfId="1" applyFont="1" applyBorder="1" applyAlignment="1">
      <alignment horizontal="center" vertical="center" wrapText="1"/>
    </xf>
    <xf numFmtId="9" fontId="23" fillId="0" borderId="6" xfId="0" applyNumberFormat="1" applyFont="1" applyBorder="1" applyAlignment="1" applyProtection="1">
      <alignment horizontal="center" vertical="center" wrapText="1"/>
      <protection locked="0"/>
    </xf>
    <xf numFmtId="9" fontId="26" fillId="0" borderId="6" xfId="0" applyNumberFormat="1" applyFont="1" applyBorder="1" applyAlignment="1" applyProtection="1">
      <alignment horizontal="center" vertical="center" wrapText="1"/>
      <protection locked="0"/>
    </xf>
    <xf numFmtId="0" fontId="23" fillId="0" borderId="6" xfId="0" applyFont="1" applyBorder="1" applyAlignment="1" applyProtection="1">
      <alignment horizontal="justify" vertical="center" wrapText="1"/>
      <protection locked="0"/>
    </xf>
    <xf numFmtId="0" fontId="23" fillId="0" borderId="7" xfId="0" applyFont="1" applyBorder="1" applyAlignment="1" applyProtection="1">
      <alignment horizontal="justify" vertical="center" wrapText="1"/>
      <protection locked="0"/>
    </xf>
    <xf numFmtId="0" fontId="28" fillId="0" borderId="1" xfId="0" applyFont="1" applyBorder="1" applyAlignment="1">
      <alignment horizontal="justify" vertical="center" wrapText="1"/>
    </xf>
    <xf numFmtId="0" fontId="28" fillId="0" borderId="8" xfId="0" applyFont="1" applyBorder="1" applyAlignment="1">
      <alignment horizontal="justify" vertical="center" wrapText="1"/>
    </xf>
    <xf numFmtId="0" fontId="2" fillId="0" borderId="8"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8" fillId="0" borderId="1" xfId="0" applyFont="1" applyBorder="1" applyAlignment="1" applyProtection="1">
      <alignment horizontal="justify" vertical="center" wrapText="1"/>
      <protection locked="0"/>
    </xf>
    <xf numFmtId="9"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2" fillId="0" borderId="0" xfId="0"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Border="1" applyAlignment="1">
      <alignment wrapText="1"/>
    </xf>
    <xf numFmtId="9" fontId="12" fillId="0" borderId="6" xfId="1" applyFont="1" applyBorder="1" applyAlignment="1">
      <alignment horizontal="center" vertical="center" wrapText="1"/>
    </xf>
    <xf numFmtId="9" fontId="12" fillId="15" borderId="1" xfId="1" applyFont="1" applyFill="1" applyBorder="1" applyAlignment="1">
      <alignment horizontal="center" vertical="center"/>
    </xf>
    <xf numFmtId="0" fontId="2" fillId="5" borderId="0" xfId="0" applyFont="1" applyFill="1" applyAlignment="1">
      <alignment vertical="center" wrapText="1"/>
    </xf>
    <xf numFmtId="0" fontId="2" fillId="5" borderId="0" xfId="0" applyFont="1" applyFill="1" applyAlignment="1">
      <alignment vertical="center"/>
    </xf>
    <xf numFmtId="0" fontId="23" fillId="0" borderId="3" xfId="0" applyFont="1" applyBorder="1" applyAlignment="1">
      <alignment horizontal="center" vertical="center" wrapText="1"/>
    </xf>
    <xf numFmtId="9" fontId="23" fillId="0" borderId="1" xfId="1" applyFont="1" applyBorder="1" applyAlignment="1" applyProtection="1">
      <alignment horizontal="center" vertical="center" wrapText="1"/>
      <protection locked="0"/>
    </xf>
    <xf numFmtId="9" fontId="26" fillId="0" borderId="1" xfId="1"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9" fontId="23" fillId="0" borderId="6" xfId="1" applyFont="1" applyBorder="1" applyAlignment="1" applyProtection="1">
      <alignment horizontal="center" vertical="center" wrapText="1"/>
      <protection locked="0"/>
    </xf>
    <xf numFmtId="9" fontId="26" fillId="0" borderId="6" xfId="1" applyFont="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wrapText="1"/>
      <protection locked="0"/>
    </xf>
    <xf numFmtId="10" fontId="12" fillId="0" borderId="1" xfId="0" applyNumberFormat="1" applyFont="1" applyBorder="1" applyAlignment="1" applyProtection="1">
      <alignment horizontal="center" vertical="center" wrapText="1"/>
      <protection locked="0"/>
    </xf>
    <xf numFmtId="9" fontId="2" fillId="0" borderId="3" xfId="0" applyNumberFormat="1" applyFont="1" applyBorder="1" applyAlignment="1" applyProtection="1">
      <alignment horizontal="center" vertical="center" wrapText="1"/>
      <protection locked="0"/>
    </xf>
    <xf numFmtId="1" fontId="2" fillId="0" borderId="4" xfId="0" applyNumberFormat="1" applyFont="1" applyBorder="1" applyAlignment="1">
      <alignment horizontal="center" vertical="center"/>
    </xf>
    <xf numFmtId="0" fontId="18" fillId="16" borderId="10" xfId="0" applyFont="1" applyFill="1" applyBorder="1" applyAlignment="1">
      <alignment vertical="center" wrapText="1"/>
    </xf>
    <xf numFmtId="0" fontId="2" fillId="0" borderId="8" xfId="0" applyFont="1" applyBorder="1" applyAlignment="1" applyProtection="1">
      <alignment horizontal="center" vertical="center" wrapText="1"/>
      <protection locked="0"/>
    </xf>
    <xf numFmtId="9" fontId="2" fillId="0" borderId="3" xfId="0" applyNumberFormat="1" applyFont="1" applyBorder="1" applyAlignment="1">
      <alignment horizontal="center" vertical="center" wrapText="1"/>
    </xf>
    <xf numFmtId="9" fontId="2" fillId="0" borderId="8" xfId="0" applyNumberFormat="1" applyFont="1" applyFill="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9" fontId="6" fillId="0" borderId="1" xfId="1" applyFont="1" applyFill="1" applyBorder="1" applyAlignment="1">
      <alignment horizontal="center" vertical="center" wrapText="1"/>
    </xf>
    <xf numFmtId="9" fontId="6" fillId="0" borderId="8" xfId="1" applyFont="1" applyBorder="1" applyAlignment="1">
      <alignment horizontal="center" vertical="center" wrapText="1"/>
    </xf>
    <xf numFmtId="9" fontId="6" fillId="0" borderId="6" xfId="1" applyFont="1" applyFill="1" applyBorder="1" applyAlignment="1">
      <alignment horizontal="center" vertical="center" wrapText="1"/>
    </xf>
    <xf numFmtId="9" fontId="6" fillId="0" borderId="7" xfId="1" applyFont="1" applyBorder="1" applyAlignment="1">
      <alignment horizontal="center" vertical="center" wrapText="1"/>
    </xf>
    <xf numFmtId="9" fontId="2" fillId="0" borderId="1" xfId="0" applyNumberFormat="1" applyFont="1" applyFill="1" applyBorder="1" applyAlignment="1">
      <alignment horizontal="center" vertical="center"/>
    </xf>
    <xf numFmtId="9" fontId="15" fillId="0"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0" borderId="8"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0" fontId="2" fillId="0" borderId="8" xfId="0" applyFont="1" applyFill="1" applyBorder="1" applyAlignment="1">
      <alignment horizontal="center" vertical="center"/>
    </xf>
    <xf numFmtId="9" fontId="2" fillId="5" borderId="1" xfId="0" applyNumberFormat="1" applyFont="1" applyFill="1" applyBorder="1" applyAlignment="1">
      <alignment horizontal="center" vertical="center" wrapText="1"/>
    </xf>
    <xf numFmtId="9" fontId="2" fillId="5" borderId="1" xfId="0" applyNumberFormat="1"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2" fillId="0" borderId="3" xfId="0" applyFont="1" applyFill="1" applyBorder="1" applyAlignment="1">
      <alignment vertical="center"/>
    </xf>
    <xf numFmtId="0" fontId="2" fillId="0" borderId="3" xfId="0" applyFont="1" applyBorder="1" applyAlignment="1">
      <alignment vertical="center"/>
    </xf>
    <xf numFmtId="0" fontId="6" fillId="0" borderId="3"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9" fontId="9" fillId="0" borderId="1" xfId="0" applyNumberFormat="1" applyFont="1" applyBorder="1" applyAlignment="1">
      <alignment horizontal="center" vertical="center" wrapText="1"/>
    </xf>
    <xf numFmtId="3" fontId="2" fillId="11"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4" fillId="0" borderId="1" xfId="0" applyFont="1" applyBorder="1" applyAlignment="1">
      <alignment horizontal="center" vertical="center"/>
    </xf>
    <xf numFmtId="0" fontId="23" fillId="0" borderId="1" xfId="0" applyFont="1" applyBorder="1" applyAlignment="1">
      <alignment horizontal="center" vertical="center"/>
    </xf>
    <xf numFmtId="1" fontId="24" fillId="0" borderId="1" xfId="0" applyNumberFormat="1" applyFont="1" applyBorder="1" applyAlignment="1" applyProtection="1">
      <alignment horizontal="center" vertical="center" wrapText="1"/>
      <protection locked="0"/>
    </xf>
    <xf numFmtId="0" fontId="10" fillId="11" borderId="8" xfId="0" applyFont="1" applyFill="1" applyBorder="1" applyAlignment="1">
      <alignment horizontal="center" vertical="center" wrapText="1"/>
    </xf>
    <xf numFmtId="0" fontId="2" fillId="0" borderId="8" xfId="0" applyFont="1" applyBorder="1" applyAlignment="1">
      <alignment horizontal="center" vertical="center"/>
    </xf>
    <xf numFmtId="0" fontId="23" fillId="0" borderId="8" xfId="0" applyFont="1" applyBorder="1" applyAlignment="1">
      <alignment horizontal="center" vertical="center" wrapText="1"/>
    </xf>
    <xf numFmtId="0" fontId="2" fillId="9"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pplyProtection="1">
      <alignment horizontal="left" vertical="center" wrapText="1"/>
      <protection locked="0"/>
    </xf>
    <xf numFmtId="9" fontId="23" fillId="0" borderId="1" xfId="1" applyFont="1" applyFill="1" applyBorder="1" applyAlignment="1">
      <alignment horizontal="center" vertical="center" wrapText="1"/>
    </xf>
    <xf numFmtId="0" fontId="23" fillId="0" borderId="1" xfId="0" applyFont="1" applyBorder="1" applyAlignment="1" applyProtection="1">
      <alignment vertical="center" wrapText="1"/>
      <protection locked="0"/>
    </xf>
    <xf numFmtId="0" fontId="23" fillId="0" borderId="6" xfId="0" applyFont="1" applyBorder="1" applyAlignment="1" applyProtection="1">
      <alignment vertical="center" wrapText="1"/>
      <protection locked="0"/>
    </xf>
    <xf numFmtId="0" fontId="2" fillId="5" borderId="1" xfId="0" applyFont="1" applyFill="1" applyBorder="1" applyAlignment="1" applyProtection="1">
      <alignment horizontal="justify" vertical="center" wrapText="1"/>
      <protection locked="0"/>
    </xf>
    <xf numFmtId="0" fontId="2" fillId="5" borderId="8" xfId="0" applyFont="1" applyFill="1" applyBorder="1" applyAlignment="1" applyProtection="1">
      <alignment horizontal="justify" vertical="center" wrapText="1"/>
      <protection locked="0"/>
    </xf>
    <xf numFmtId="9" fontId="2" fillId="5" borderId="3"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15" borderId="3"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2" fillId="0" borderId="11" xfId="0" applyFont="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15" borderId="1"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15" borderId="8" xfId="0" applyFont="1" applyFill="1" applyBorder="1" applyAlignment="1">
      <alignment vertical="center" wrapText="1"/>
    </xf>
    <xf numFmtId="9" fontId="18" fillId="15"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3" fillId="5" borderId="1" xfId="0" applyFont="1" applyFill="1" applyBorder="1" applyAlignment="1" applyProtection="1">
      <alignment vertical="center" wrapText="1"/>
      <protection locked="0"/>
    </xf>
    <xf numFmtId="0" fontId="23" fillId="0" borderId="2" xfId="0" applyFont="1" applyBorder="1" applyAlignment="1" applyProtection="1">
      <alignment horizontal="justify" vertical="center" wrapText="1"/>
      <protection locked="0"/>
    </xf>
    <xf numFmtId="0" fontId="23" fillId="0" borderId="2" xfId="0" applyFont="1" applyBorder="1" applyAlignment="1">
      <alignment horizontal="center" vertical="center" wrapText="1"/>
    </xf>
    <xf numFmtId="0" fontId="23" fillId="0" borderId="19" xfId="0" applyFont="1" applyBorder="1" applyAlignment="1" applyProtection="1">
      <alignment horizontal="justify" vertical="center" wrapText="1"/>
      <protection locked="0"/>
    </xf>
    <xf numFmtId="9" fontId="27" fillId="0" borderId="21" xfId="1" applyFont="1" applyBorder="1" applyAlignment="1">
      <alignment horizontal="center" vertical="center" wrapText="1"/>
    </xf>
    <xf numFmtId="9" fontId="2" fillId="5" borderId="1" xfId="0" applyNumberFormat="1" applyFont="1" applyFill="1" applyBorder="1" applyAlignment="1">
      <alignment horizontal="center" vertical="center"/>
    </xf>
    <xf numFmtId="0" fontId="23" fillId="5" borderId="8" xfId="0" applyFont="1" applyFill="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 fillId="7" borderId="3" xfId="0" applyFont="1" applyFill="1" applyBorder="1" applyAlignment="1">
      <alignment horizontal="center" vertical="center" wrapText="1"/>
    </xf>
    <xf numFmtId="0" fontId="2" fillId="0" borderId="3" xfId="0" applyFont="1" applyFill="1" applyBorder="1" applyAlignment="1">
      <alignment vertical="center" wrapText="1"/>
    </xf>
    <xf numFmtId="0" fontId="23" fillId="0" borderId="3" xfId="0" applyFont="1" applyBorder="1" applyAlignment="1" applyProtection="1">
      <alignment horizontal="justify" vertical="center" wrapText="1"/>
      <protection locked="0"/>
    </xf>
    <xf numFmtId="0" fontId="23" fillId="0" borderId="16" xfId="0" applyFont="1" applyBorder="1" applyAlignment="1" applyProtection="1">
      <alignment horizontal="justify" vertical="center" wrapText="1"/>
      <protection locked="0"/>
    </xf>
    <xf numFmtId="0" fontId="2" fillId="9" borderId="20" xfId="0" applyFont="1" applyFill="1" applyBorder="1" applyAlignment="1">
      <alignment vertical="center" wrapText="1"/>
    </xf>
    <xf numFmtId="0" fontId="0" fillId="0" borderId="1" xfId="0" applyBorder="1" applyAlignment="1">
      <alignment horizontal="justify" vertical="center"/>
    </xf>
    <xf numFmtId="0" fontId="28" fillId="0" borderId="8" xfId="0" applyFont="1" applyBorder="1" applyAlignment="1" applyProtection="1">
      <alignment horizontal="left" vertical="center" wrapText="1"/>
      <protection locked="0"/>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3" fillId="0" borderId="2" xfId="0" applyFont="1" applyBorder="1" applyAlignment="1" applyProtection="1">
      <alignment horizontal="center" vertical="center" wrapText="1"/>
      <protection locked="0"/>
    </xf>
    <xf numFmtId="9" fontId="2" fillId="0" borderId="3" xfId="0" applyNumberFormat="1" applyFont="1" applyFill="1" applyBorder="1" applyAlignment="1">
      <alignment horizontal="center" vertical="center"/>
    </xf>
    <xf numFmtId="9" fontId="2" fillId="5" borderId="3" xfId="0" applyNumberFormat="1" applyFont="1" applyFill="1" applyBorder="1" applyAlignment="1">
      <alignment horizontal="center" vertical="center"/>
    </xf>
    <xf numFmtId="9" fontId="23" fillId="0" borderId="3" xfId="0" applyNumberFormat="1" applyFont="1" applyBorder="1" applyAlignment="1">
      <alignment horizontal="center" vertical="center" wrapText="1"/>
    </xf>
    <xf numFmtId="9" fontId="23" fillId="0" borderId="3" xfId="1" applyFont="1" applyFill="1" applyBorder="1" applyAlignment="1">
      <alignment horizontal="center" vertical="center" wrapText="1"/>
    </xf>
    <xf numFmtId="9" fontId="23" fillId="0" borderId="3" xfId="0" applyNumberFormat="1" applyFont="1" applyBorder="1" applyAlignment="1" applyProtection="1">
      <alignment horizontal="center" vertical="center" wrapText="1"/>
      <protection locked="0"/>
    </xf>
    <xf numFmtId="9" fontId="23" fillId="0" borderId="16" xfId="0" applyNumberFormat="1" applyFont="1" applyBorder="1" applyAlignment="1" applyProtection="1">
      <alignment horizontal="center" vertical="center" wrapText="1"/>
      <protection locked="0"/>
    </xf>
    <xf numFmtId="0" fontId="2" fillId="15" borderId="15" xfId="0" applyFont="1" applyFill="1" applyBorder="1" applyAlignment="1">
      <alignment vertical="center" wrapText="1"/>
    </xf>
    <xf numFmtId="9" fontId="2" fillId="0" borderId="3" xfId="0" applyNumberFormat="1"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9" fontId="2" fillId="0" borderId="3" xfId="1" applyFont="1" applyBorder="1" applyAlignment="1">
      <alignment horizontal="center" vertical="center" wrapText="1"/>
    </xf>
    <xf numFmtId="9" fontId="2" fillId="0" borderId="3" xfId="1" applyFont="1" applyFill="1" applyBorder="1" applyAlignment="1">
      <alignment horizontal="center" vertical="center" wrapText="1"/>
    </xf>
    <xf numFmtId="9" fontId="23" fillId="0" borderId="3" xfId="1" applyFont="1" applyBorder="1" applyAlignment="1">
      <alignment horizontal="center" vertical="center" wrapText="1"/>
    </xf>
    <xf numFmtId="9" fontId="23" fillId="0" borderId="16" xfId="1" applyFont="1" applyBorder="1" applyAlignment="1">
      <alignment horizontal="center" vertical="center" wrapText="1"/>
    </xf>
    <xf numFmtId="0" fontId="18" fillId="14" borderId="17" xfId="0" applyFont="1" applyFill="1" applyBorder="1" applyAlignment="1">
      <alignment vertical="center" wrapText="1"/>
    </xf>
    <xf numFmtId="0" fontId="2" fillId="0" borderId="8" xfId="0" applyFont="1" applyBorder="1" applyAlignment="1">
      <alignment vertical="center"/>
    </xf>
    <xf numFmtId="0" fontId="21" fillId="0" borderId="7" xfId="12" applyBorder="1" applyAlignment="1">
      <alignment horizontal="center" vertical="center" wrapText="1"/>
    </xf>
    <xf numFmtId="0" fontId="2" fillId="13" borderId="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xf>
    <xf numFmtId="0" fontId="4" fillId="12"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9" fontId="3" fillId="0" borderId="1" xfId="3" applyNumberFormat="1" applyFill="1" applyBorder="1" applyAlignment="1">
      <alignment vertical="center" wrapText="1"/>
    </xf>
    <xf numFmtId="0" fontId="9" fillId="0" borderId="1" xfId="0" applyFont="1" applyFill="1" applyBorder="1" applyAlignment="1">
      <alignment vertical="center" wrapText="1"/>
    </xf>
    <xf numFmtId="0" fontId="13" fillId="15" borderId="1" xfId="0" applyFont="1" applyFill="1" applyBorder="1" applyAlignment="1">
      <alignment vertical="center" wrapText="1"/>
    </xf>
    <xf numFmtId="0" fontId="6" fillId="0" borderId="1" xfId="0" applyFont="1" applyFill="1" applyBorder="1" applyAlignment="1" applyProtection="1">
      <alignment horizontal="justify" vertical="center" wrapText="1"/>
      <protection locked="0"/>
    </xf>
    <xf numFmtId="9" fontId="23" fillId="0" borderId="8" xfId="1" applyFont="1" applyBorder="1" applyAlignment="1">
      <alignment horizontal="center" vertical="center" wrapText="1"/>
    </xf>
    <xf numFmtId="0" fontId="2" fillId="15" borderId="1" xfId="0" applyFont="1" applyFill="1" applyBorder="1" applyAlignment="1">
      <alignment vertical="center"/>
    </xf>
    <xf numFmtId="0" fontId="2" fillId="15" borderId="4" xfId="0" applyFont="1" applyFill="1" applyBorder="1" applyAlignment="1">
      <alignment vertical="center"/>
    </xf>
    <xf numFmtId="0" fontId="2" fillId="0" borderId="5" xfId="0" applyFont="1" applyBorder="1" applyAlignment="1">
      <alignment vertical="center"/>
    </xf>
    <xf numFmtId="14" fontId="2" fillId="0" borderId="1" xfId="0" applyNumberFormat="1"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9" fontId="12" fillId="0" borderId="1" xfId="0" applyNumberFormat="1" applyFont="1" applyBorder="1" applyAlignment="1">
      <alignment horizontal="center" vertical="center" wrapText="1"/>
    </xf>
    <xf numFmtId="9" fontId="12" fillId="5" borderId="1" xfId="0" applyNumberFormat="1" applyFont="1" applyFill="1" applyBorder="1" applyAlignment="1">
      <alignment horizontal="center" vertical="center" wrapText="1"/>
    </xf>
    <xf numFmtId="9" fontId="12" fillId="5" borderId="1"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15" borderId="1" xfId="0" applyFont="1" applyFill="1" applyBorder="1" applyAlignment="1">
      <alignment horizontal="center" vertical="center" wrapText="1"/>
    </xf>
    <xf numFmtId="9" fontId="26" fillId="0" borderId="1" xfId="1" applyFont="1" applyFill="1" applyBorder="1" applyAlignment="1">
      <alignment horizontal="center" vertical="center" wrapText="1"/>
    </xf>
    <xf numFmtId="0" fontId="12" fillId="11"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0" fillId="11" borderId="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28" fillId="0" borderId="1" xfId="0" applyFont="1" applyFill="1" applyBorder="1" applyAlignment="1" applyProtection="1">
      <alignment horizontal="justify" vertical="center" wrapText="1"/>
      <protection locked="0"/>
    </xf>
    <xf numFmtId="9" fontId="2" fillId="0" borderId="1" xfId="0" applyNumberFormat="1"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lignmen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12" fillId="0" borderId="0" xfId="0" applyFont="1" applyAlignment="1">
      <alignment horizontal="center" vertical="center"/>
    </xf>
    <xf numFmtId="0" fontId="12" fillId="11" borderId="1"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4" xfId="0" applyFont="1" applyFill="1" applyBorder="1" applyAlignment="1">
      <alignment horizontal="center" vertical="center"/>
    </xf>
    <xf numFmtId="0" fontId="2" fillId="11" borderId="8" xfId="0" applyFont="1" applyFill="1" applyBorder="1" applyAlignment="1">
      <alignment horizontal="center" vertical="center"/>
    </xf>
    <xf numFmtId="0" fontId="2" fillId="11" borderId="5" xfId="0" applyFont="1" applyFill="1" applyBorder="1" applyAlignment="1">
      <alignment horizontal="center" vertical="center"/>
    </xf>
    <xf numFmtId="0" fontId="2" fillId="11" borderId="7"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 xfId="0" applyFont="1" applyBorder="1" applyAlignment="1">
      <alignment horizontal="justify" vertical="center" wrapText="1"/>
    </xf>
    <xf numFmtId="0" fontId="10" fillId="11" borderId="14"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2"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8"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1" xfId="0" applyFont="1" applyFill="1" applyBorder="1" applyAlignment="1">
      <alignment horizontal="center" vertical="center"/>
    </xf>
    <xf numFmtId="0" fontId="2" fillId="7" borderId="13"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 fillId="9" borderId="22"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8"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2" fillId="15" borderId="1" xfId="0" applyFont="1" applyFill="1" applyBorder="1" applyAlignment="1">
      <alignment horizontal="center" vertical="center"/>
    </xf>
    <xf numFmtId="0" fontId="2" fillId="15" borderId="8" xfId="0" applyFont="1" applyFill="1" applyBorder="1" applyAlignment="1">
      <alignment horizontal="center" vertical="center"/>
    </xf>
    <xf numFmtId="0" fontId="2" fillId="15" borderId="3" xfId="0" applyFont="1" applyFill="1" applyBorder="1" applyAlignment="1">
      <alignment horizontal="center" vertical="center"/>
    </xf>
    <xf numFmtId="0" fontId="2" fillId="10" borderId="14"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9" borderId="13" xfId="0" applyFont="1" applyFill="1" applyBorder="1" applyAlignment="1">
      <alignment horizontal="center" vertical="center" wrapText="1"/>
    </xf>
  </cellXfs>
  <cellStyles count="23">
    <cellStyle name="Amarillo" xfId="3" xr:uid="{00000000-0005-0000-0000-000000000000}"/>
    <cellStyle name="Excel Built-in Comma [0]" xfId="11" xr:uid="{00000000-0005-0000-0000-000001000000}"/>
    <cellStyle name="Hipervínculo" xfId="12" builtinId="8"/>
    <cellStyle name="Millares [0] 2" xfId="2" xr:uid="{00000000-0005-0000-0000-000004000000}"/>
    <cellStyle name="Millares [0] 2 2" xfId="15" xr:uid="{00000000-0005-0000-0000-000005000000}"/>
    <cellStyle name="Millares [0] 2 2 2" xfId="21" xr:uid="{00000000-0005-0000-0000-000006000000}"/>
    <cellStyle name="Millares [0] 2 3" xfId="13" xr:uid="{00000000-0005-0000-0000-000007000000}"/>
    <cellStyle name="Millares [0] 2 3 2" xfId="19" xr:uid="{00000000-0005-0000-0000-000008000000}"/>
    <cellStyle name="Millares [0] 2 4" xfId="17" xr:uid="{00000000-0005-0000-0000-000009000000}"/>
    <cellStyle name="Millares [0] 3" xfId="16" xr:uid="{00000000-0005-0000-0000-00000A000000}"/>
    <cellStyle name="Millares [0] 3 2" xfId="22" xr:uid="{00000000-0005-0000-0000-00000B000000}"/>
    <cellStyle name="Millares [0] 4" xfId="14" xr:uid="{00000000-0005-0000-0000-00000C000000}"/>
    <cellStyle name="Millares [0] 4 2" xfId="20" xr:uid="{00000000-0005-0000-0000-00000D000000}"/>
    <cellStyle name="Millares [0] 5" xfId="18" xr:uid="{00000000-0005-0000-0000-00000E000000}"/>
    <cellStyle name="Millares 2" xfId="5" xr:uid="{00000000-0005-0000-0000-00000F000000}"/>
    <cellStyle name="Millares 3" xfId="4" xr:uid="{00000000-0005-0000-0000-000010000000}"/>
    <cellStyle name="Normal" xfId="0" builtinId="0"/>
    <cellStyle name="Normal 2" xfId="6" xr:uid="{00000000-0005-0000-0000-000012000000}"/>
    <cellStyle name="Porcentaje" xfId="1" builtinId="5"/>
    <cellStyle name="Porcentaje 2" xfId="7" xr:uid="{00000000-0005-0000-0000-000014000000}"/>
    <cellStyle name="Porcentual 2" xfId="8" xr:uid="{00000000-0005-0000-0000-000015000000}"/>
    <cellStyle name="Rojo" xfId="9" xr:uid="{00000000-0005-0000-0000-000016000000}"/>
    <cellStyle name="Verde" xfId="10"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refreshError="1"/>
      <sheetData sheetId="1" refreshError="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candelar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C50"/>
  <sheetViews>
    <sheetView tabSelected="1" topLeftCell="AM21" zoomScale="64" zoomScaleNormal="64" workbookViewId="0">
      <selection activeCell="AT21" sqref="AT21"/>
    </sheetView>
  </sheetViews>
  <sheetFormatPr baseColWidth="10" defaultColWidth="11.453125" defaultRowHeight="14.5" x14ac:dyDescent="0.35"/>
  <cols>
    <col min="1" max="1" width="6.7265625" style="37" customWidth="1"/>
    <col min="2" max="2" width="27.26953125" style="37" customWidth="1"/>
    <col min="3" max="3" width="20.1796875" style="37" customWidth="1"/>
    <col min="4" max="4" width="55.26953125" style="37" customWidth="1"/>
    <col min="5" max="5" width="14.1796875" style="37" customWidth="1"/>
    <col min="6" max="6" width="25.453125" style="37" customWidth="1"/>
    <col min="7" max="7" width="25.26953125" style="37" customWidth="1"/>
    <col min="8" max="8" width="43.1796875" style="37" customWidth="1"/>
    <col min="9" max="9" width="16" style="28" customWidth="1"/>
    <col min="10" max="10" width="21.26953125" style="37" customWidth="1"/>
    <col min="11" max="11" width="18.1796875" style="11" customWidth="1"/>
    <col min="12" max="13" width="11.453125" style="37"/>
    <col min="14" max="14" width="11.453125" style="37" customWidth="1"/>
    <col min="15" max="15" width="18.453125" style="37" customWidth="1"/>
    <col min="16" max="17" width="17.7265625" style="37" customWidth="1"/>
    <col min="18" max="18" width="22" style="11" customWidth="1"/>
    <col min="19" max="19" width="26.26953125" style="11" customWidth="1"/>
    <col min="20" max="20" width="20.54296875" style="11" customWidth="1"/>
    <col min="21" max="21" width="15.26953125" style="37" customWidth="1"/>
    <col min="22" max="22" width="23.1796875" style="11" customWidth="1"/>
    <col min="23" max="23" width="40" style="11" customWidth="1"/>
    <col min="24" max="24" width="48.1796875" style="11" customWidth="1"/>
    <col min="25" max="25" width="33.54296875" style="11" customWidth="1"/>
    <col min="26" max="26" width="27.7265625" style="11" customWidth="1"/>
    <col min="27" max="27" width="21" style="63" customWidth="1"/>
    <col min="28" max="28" width="36.1796875" style="63" customWidth="1"/>
    <col min="29" max="29" width="31.7265625" style="74" customWidth="1"/>
    <col min="30" max="30" width="54.1796875" style="11" customWidth="1"/>
    <col min="31" max="31" width="36.81640625" style="11" customWidth="1"/>
    <col min="32" max="32" width="21.81640625" style="11" customWidth="1"/>
    <col min="33" max="33" width="23.7265625" style="11" customWidth="1"/>
    <col min="34" max="34" width="24" style="11" customWidth="1"/>
    <col min="35" max="35" width="46.453125" style="11" customWidth="1"/>
    <col min="36" max="36" width="31.453125" style="11" customWidth="1"/>
    <col min="37" max="37" width="22" style="11" customWidth="1"/>
    <col min="38" max="38" width="17.7265625" style="11" customWidth="1"/>
    <col min="39" max="39" width="25" style="11" customWidth="1"/>
    <col min="40" max="40" width="68.453125" style="11" customWidth="1"/>
    <col min="41" max="41" width="53.7265625" style="11" customWidth="1"/>
    <col min="42" max="42" width="36.453125" style="11" customWidth="1"/>
    <col min="43" max="43" width="17.81640625" style="11" customWidth="1"/>
    <col min="44" max="44" width="22.7265625" style="11" customWidth="1"/>
    <col min="45" max="45" width="16.453125" style="11" customWidth="1"/>
    <col min="46" max="46" width="87.453125" style="11" customWidth="1"/>
    <col min="47" max="49" width="16.453125" style="11" customWidth="1"/>
    <col min="50" max="16384" width="11.453125" style="37"/>
  </cols>
  <sheetData>
    <row r="1" spans="1:46" ht="22.5" customHeight="1" x14ac:dyDescent="0.35">
      <c r="A1" s="260" t="s">
        <v>0</v>
      </c>
      <c r="B1" s="260"/>
      <c r="C1" s="260"/>
      <c r="D1" s="260"/>
      <c r="E1" s="260"/>
      <c r="F1" s="260"/>
      <c r="G1" s="260"/>
      <c r="H1" s="260"/>
      <c r="I1" s="260"/>
      <c r="J1" s="260"/>
      <c r="K1" s="260"/>
    </row>
    <row r="2" spans="1:46" ht="22.5" customHeight="1" x14ac:dyDescent="0.35">
      <c r="A2" s="260" t="s">
        <v>1</v>
      </c>
      <c r="B2" s="260"/>
      <c r="C2" s="260"/>
      <c r="D2" s="260"/>
      <c r="E2" s="260"/>
      <c r="F2" s="260"/>
      <c r="G2" s="260"/>
      <c r="H2" s="260"/>
      <c r="I2" s="260"/>
      <c r="J2" s="260"/>
      <c r="K2" s="260"/>
    </row>
    <row r="3" spans="1:46" ht="22.5" customHeight="1" x14ac:dyDescent="0.35">
      <c r="A3" s="260" t="s">
        <v>2</v>
      </c>
      <c r="B3" s="260"/>
      <c r="C3" s="260"/>
      <c r="D3" s="260"/>
      <c r="E3" s="260"/>
      <c r="F3" s="260"/>
      <c r="G3" s="260"/>
      <c r="H3" s="260"/>
      <c r="I3" s="260"/>
      <c r="J3" s="260"/>
      <c r="K3" s="260"/>
    </row>
    <row r="4" spans="1:46" ht="15" thickBot="1" x14ac:dyDescent="0.4">
      <c r="F4" s="261" t="s">
        <v>3</v>
      </c>
      <c r="G4" s="261"/>
      <c r="H4" s="261"/>
      <c r="I4" s="261"/>
      <c r="J4" s="261"/>
    </row>
    <row r="5" spans="1:46" ht="15.75" customHeight="1" x14ac:dyDescent="0.35">
      <c r="A5" s="262" t="s">
        <v>4</v>
      </c>
      <c r="B5" s="263"/>
      <c r="C5" s="268" t="s">
        <v>5</v>
      </c>
      <c r="D5" s="269"/>
      <c r="F5" s="245" t="s">
        <v>6</v>
      </c>
      <c r="G5" s="245" t="s">
        <v>7</v>
      </c>
      <c r="H5" s="261" t="s">
        <v>8</v>
      </c>
      <c r="I5" s="261"/>
      <c r="J5" s="261"/>
    </row>
    <row r="6" spans="1:46" ht="24" customHeight="1" x14ac:dyDescent="0.35">
      <c r="A6" s="264"/>
      <c r="B6" s="265"/>
      <c r="C6" s="270"/>
      <c r="D6" s="269"/>
      <c r="F6" s="12">
        <v>1</v>
      </c>
      <c r="G6" s="246" t="s">
        <v>9</v>
      </c>
      <c r="H6" s="271" t="s">
        <v>10</v>
      </c>
      <c r="I6" s="271"/>
      <c r="J6" s="271"/>
    </row>
    <row r="7" spans="1:46" ht="47.25" customHeight="1" x14ac:dyDescent="0.35">
      <c r="A7" s="264"/>
      <c r="B7" s="265"/>
      <c r="C7" s="270"/>
      <c r="D7" s="269"/>
      <c r="F7" s="12">
        <v>2</v>
      </c>
      <c r="G7" s="246" t="s">
        <v>11</v>
      </c>
      <c r="H7" s="272" t="s">
        <v>12</v>
      </c>
      <c r="I7" s="272"/>
      <c r="J7" s="272"/>
    </row>
    <row r="8" spans="1:46" ht="312.75" customHeight="1" thickBot="1" x14ac:dyDescent="0.4">
      <c r="A8" s="266"/>
      <c r="B8" s="267"/>
      <c r="C8" s="270"/>
      <c r="D8" s="269"/>
      <c r="F8" s="12">
        <v>3</v>
      </c>
      <c r="G8" s="246" t="s">
        <v>13</v>
      </c>
      <c r="H8" s="273" t="s">
        <v>14</v>
      </c>
      <c r="I8" s="274"/>
      <c r="J8" s="275"/>
    </row>
    <row r="9" spans="1:46" ht="222" customHeight="1" x14ac:dyDescent="0.35">
      <c r="F9" s="172">
        <v>4</v>
      </c>
      <c r="G9" s="172" t="s">
        <v>15</v>
      </c>
      <c r="H9" s="258" t="s">
        <v>16</v>
      </c>
      <c r="I9" s="259"/>
      <c r="J9" s="259"/>
    </row>
    <row r="10" spans="1:46" ht="66.75" customHeight="1" x14ac:dyDescent="0.35">
      <c r="F10" s="246">
        <v>5</v>
      </c>
      <c r="G10" s="247" t="s">
        <v>17</v>
      </c>
      <c r="H10" s="257" t="s">
        <v>18</v>
      </c>
      <c r="I10" s="257"/>
      <c r="J10" s="257"/>
    </row>
    <row r="11" spans="1:46" ht="167.25" customHeight="1" x14ac:dyDescent="0.35">
      <c r="F11" s="246">
        <v>6</v>
      </c>
      <c r="G11" s="247" t="s">
        <v>19</v>
      </c>
      <c r="H11" s="256" t="s">
        <v>20</v>
      </c>
      <c r="I11" s="256"/>
      <c r="J11" s="256"/>
    </row>
    <row r="12" spans="1:46" ht="345.75" customHeight="1" x14ac:dyDescent="0.35">
      <c r="F12" s="246">
        <v>7</v>
      </c>
      <c r="G12" s="247" t="s">
        <v>21</v>
      </c>
      <c r="H12" s="256" t="s">
        <v>22</v>
      </c>
      <c r="I12" s="256"/>
      <c r="J12" s="256"/>
    </row>
    <row r="13" spans="1:46" ht="67.5" customHeight="1" x14ac:dyDescent="0.35">
      <c r="F13" s="246">
        <v>8</v>
      </c>
      <c r="G13" s="234">
        <v>44228</v>
      </c>
      <c r="H13" s="256" t="s">
        <v>23</v>
      </c>
      <c r="I13" s="256"/>
      <c r="J13" s="256"/>
    </row>
    <row r="14" spans="1:46" ht="18.75" customHeight="1" thickBot="1" x14ac:dyDescent="0.4"/>
    <row r="15" spans="1:46" ht="18.75" customHeight="1" x14ac:dyDescent="0.35">
      <c r="A15" s="276" t="s">
        <v>24</v>
      </c>
      <c r="B15" s="277"/>
      <c r="C15" s="280" t="s">
        <v>25</v>
      </c>
      <c r="D15" s="280" t="s">
        <v>26</v>
      </c>
      <c r="E15" s="280"/>
      <c r="F15" s="280"/>
      <c r="G15" s="280"/>
      <c r="H15" s="280"/>
      <c r="I15" s="280"/>
      <c r="J15" s="280"/>
      <c r="K15" s="280"/>
      <c r="L15" s="280"/>
      <c r="M15" s="280"/>
      <c r="N15" s="280"/>
      <c r="O15" s="280"/>
      <c r="P15" s="282"/>
      <c r="Q15" s="284" t="s">
        <v>27</v>
      </c>
      <c r="R15" s="285"/>
      <c r="S15" s="285"/>
      <c r="T15" s="285"/>
      <c r="U15" s="288" t="s">
        <v>28</v>
      </c>
      <c r="V15" s="304" t="s">
        <v>29</v>
      </c>
      <c r="W15" s="305"/>
      <c r="X15" s="305"/>
      <c r="Y15" s="305"/>
      <c r="Z15" s="306"/>
      <c r="AA15" s="295" t="s">
        <v>29</v>
      </c>
      <c r="AB15" s="296"/>
      <c r="AC15" s="296"/>
      <c r="AD15" s="296"/>
      <c r="AE15" s="297"/>
      <c r="AF15" s="322" t="s">
        <v>29</v>
      </c>
      <c r="AG15" s="323"/>
      <c r="AH15" s="323"/>
      <c r="AI15" s="323"/>
      <c r="AJ15" s="324"/>
      <c r="AK15" s="295" t="s">
        <v>29</v>
      </c>
      <c r="AL15" s="296"/>
      <c r="AM15" s="296"/>
      <c r="AN15" s="296"/>
      <c r="AO15" s="325"/>
      <c r="AP15" s="307" t="s">
        <v>29</v>
      </c>
      <c r="AQ15" s="308"/>
      <c r="AR15" s="308"/>
      <c r="AS15" s="308"/>
      <c r="AT15" s="288"/>
    </row>
    <row r="16" spans="1:46" ht="21" customHeight="1" x14ac:dyDescent="0.35">
      <c r="A16" s="278"/>
      <c r="B16" s="279"/>
      <c r="C16" s="281"/>
      <c r="D16" s="281"/>
      <c r="E16" s="281"/>
      <c r="F16" s="281"/>
      <c r="G16" s="281"/>
      <c r="H16" s="281"/>
      <c r="I16" s="281"/>
      <c r="J16" s="281"/>
      <c r="K16" s="281"/>
      <c r="L16" s="281"/>
      <c r="M16" s="281"/>
      <c r="N16" s="281"/>
      <c r="O16" s="281"/>
      <c r="P16" s="283"/>
      <c r="Q16" s="286"/>
      <c r="R16" s="287"/>
      <c r="S16" s="287"/>
      <c r="T16" s="287"/>
      <c r="U16" s="289"/>
      <c r="V16" s="298" t="s">
        <v>30</v>
      </c>
      <c r="W16" s="299"/>
      <c r="X16" s="299"/>
      <c r="Y16" s="299"/>
      <c r="Z16" s="300"/>
      <c r="AA16" s="301" t="s">
        <v>31</v>
      </c>
      <c r="AB16" s="302"/>
      <c r="AC16" s="302"/>
      <c r="AD16" s="302"/>
      <c r="AE16" s="303"/>
      <c r="AF16" s="309" t="s">
        <v>32</v>
      </c>
      <c r="AG16" s="310"/>
      <c r="AH16" s="310"/>
      <c r="AI16" s="310"/>
      <c r="AJ16" s="311"/>
      <c r="AK16" s="301" t="s">
        <v>33</v>
      </c>
      <c r="AL16" s="302"/>
      <c r="AM16" s="302"/>
      <c r="AN16" s="302"/>
      <c r="AO16" s="312"/>
      <c r="AP16" s="313" t="s">
        <v>34</v>
      </c>
      <c r="AQ16" s="314"/>
      <c r="AR16" s="314"/>
      <c r="AS16" s="314"/>
      <c r="AT16" s="315"/>
    </row>
    <row r="17" spans="1:46" s="11" customFormat="1" ht="39" x14ac:dyDescent="0.35">
      <c r="A17" s="248" t="s">
        <v>35</v>
      </c>
      <c r="B17" s="249" t="s">
        <v>36</v>
      </c>
      <c r="C17" s="281"/>
      <c r="D17" s="249" t="s">
        <v>37</v>
      </c>
      <c r="E17" s="249" t="s">
        <v>38</v>
      </c>
      <c r="F17" s="249" t="s">
        <v>39</v>
      </c>
      <c r="G17" s="249" t="s">
        <v>40</v>
      </c>
      <c r="H17" s="249" t="s">
        <v>41</v>
      </c>
      <c r="I17" s="249" t="s">
        <v>42</v>
      </c>
      <c r="J17" s="249" t="s">
        <v>43</v>
      </c>
      <c r="K17" s="249" t="s">
        <v>44</v>
      </c>
      <c r="L17" s="249" t="s">
        <v>45</v>
      </c>
      <c r="M17" s="249" t="s">
        <v>46</v>
      </c>
      <c r="N17" s="249" t="s">
        <v>47</v>
      </c>
      <c r="O17" s="249" t="s">
        <v>48</v>
      </c>
      <c r="P17" s="154" t="s">
        <v>49</v>
      </c>
      <c r="Q17" s="143" t="s">
        <v>50</v>
      </c>
      <c r="R17" s="25" t="s">
        <v>51</v>
      </c>
      <c r="S17" s="25" t="s">
        <v>52</v>
      </c>
      <c r="T17" s="25" t="s">
        <v>53</v>
      </c>
      <c r="U17" s="289"/>
      <c r="V17" s="221" t="s">
        <v>54</v>
      </c>
      <c r="W17" s="185" t="s">
        <v>55</v>
      </c>
      <c r="X17" s="47" t="s">
        <v>56</v>
      </c>
      <c r="Y17" s="185" t="s">
        <v>57</v>
      </c>
      <c r="Z17" s="186" t="s">
        <v>58</v>
      </c>
      <c r="AA17" s="181" t="s">
        <v>54</v>
      </c>
      <c r="AB17" s="64" t="s">
        <v>55</v>
      </c>
      <c r="AC17" s="251" t="s">
        <v>56</v>
      </c>
      <c r="AD17" s="64" t="s">
        <v>57</v>
      </c>
      <c r="AE17" s="168" t="s">
        <v>58</v>
      </c>
      <c r="AF17" s="182" t="s">
        <v>54</v>
      </c>
      <c r="AG17" s="183" t="s">
        <v>55</v>
      </c>
      <c r="AH17" s="183" t="s">
        <v>56</v>
      </c>
      <c r="AI17" s="183" t="s">
        <v>57</v>
      </c>
      <c r="AJ17" s="184" t="s">
        <v>58</v>
      </c>
      <c r="AK17" s="181" t="s">
        <v>54</v>
      </c>
      <c r="AL17" s="64" t="s">
        <v>55</v>
      </c>
      <c r="AM17" s="64" t="s">
        <v>56</v>
      </c>
      <c r="AN17" s="64" t="s">
        <v>57</v>
      </c>
      <c r="AO17" s="157" t="s">
        <v>58</v>
      </c>
      <c r="AP17" s="195" t="s">
        <v>40</v>
      </c>
      <c r="AQ17" s="180" t="s">
        <v>54</v>
      </c>
      <c r="AR17" s="180" t="s">
        <v>55</v>
      </c>
      <c r="AS17" s="180" t="s">
        <v>56</v>
      </c>
      <c r="AT17" s="250" t="s">
        <v>59</v>
      </c>
    </row>
    <row r="18" spans="1:46" ht="209.25" customHeight="1" x14ac:dyDescent="0.35">
      <c r="A18" s="23">
        <v>7</v>
      </c>
      <c r="B18" s="10" t="s">
        <v>60</v>
      </c>
      <c r="C18" s="1" t="s">
        <v>61</v>
      </c>
      <c r="D18" s="224" t="s">
        <v>62</v>
      </c>
      <c r="E18" s="148">
        <v>4.2099999999999999E-2</v>
      </c>
      <c r="F18" s="26" t="s">
        <v>63</v>
      </c>
      <c r="G18" s="27" t="s">
        <v>64</v>
      </c>
      <c r="H18" s="27" t="s">
        <v>65</v>
      </c>
      <c r="I18" s="149" t="s">
        <v>66</v>
      </c>
      <c r="J18" s="15" t="s">
        <v>67</v>
      </c>
      <c r="K18" s="17" t="s">
        <v>68</v>
      </c>
      <c r="L18" s="246">
        <v>0</v>
      </c>
      <c r="M18" s="246">
        <v>0</v>
      </c>
      <c r="N18" s="150">
        <v>0</v>
      </c>
      <c r="O18" s="246">
        <v>1</v>
      </c>
      <c r="P18" s="155">
        <v>1</v>
      </c>
      <c r="Q18" s="144" t="s">
        <v>69</v>
      </c>
      <c r="R18" s="10" t="s">
        <v>70</v>
      </c>
      <c r="S18" s="10" t="s">
        <v>71</v>
      </c>
      <c r="T18" s="10" t="s">
        <v>72</v>
      </c>
      <c r="U18" s="155" t="str">
        <f>IF(Q18="EFICACIA","SI","NO")</f>
        <v>SI</v>
      </c>
      <c r="V18" s="118" t="s">
        <v>73</v>
      </c>
      <c r="W18" s="247" t="s">
        <v>73</v>
      </c>
      <c r="X18" s="46" t="s">
        <v>73</v>
      </c>
      <c r="Y18" s="10" t="s">
        <v>73</v>
      </c>
      <c r="Z18" s="18" t="s">
        <v>73</v>
      </c>
      <c r="AA18" s="118" t="s">
        <v>73</v>
      </c>
      <c r="AB18" s="247" t="s">
        <v>73</v>
      </c>
      <c r="AC18" s="46" t="s">
        <v>73</v>
      </c>
      <c r="AD18" s="247" t="s">
        <v>73</v>
      </c>
      <c r="AE18" s="175" t="s">
        <v>73</v>
      </c>
      <c r="AF18" s="39" t="s">
        <v>74</v>
      </c>
      <c r="AG18" s="247" t="s">
        <v>74</v>
      </c>
      <c r="AH18" s="61" t="s">
        <v>74</v>
      </c>
      <c r="AI18" s="247" t="s">
        <v>74</v>
      </c>
      <c r="AJ18" s="106" t="s">
        <v>74</v>
      </c>
      <c r="AK18" s="118">
        <f>O18</f>
        <v>1</v>
      </c>
      <c r="AL18" s="65">
        <v>1</v>
      </c>
      <c r="AM18" s="75">
        <v>1</v>
      </c>
      <c r="AN18" s="101" t="s">
        <v>75</v>
      </c>
      <c r="AO18" s="159" t="s">
        <v>76</v>
      </c>
      <c r="AP18" s="81" t="str">
        <f>G18</f>
        <v>Línea base construida</v>
      </c>
      <c r="AQ18" s="247">
        <v>1</v>
      </c>
      <c r="AR18" s="65">
        <v>1</v>
      </c>
      <c r="AS18" s="75">
        <v>1</v>
      </c>
      <c r="AT18" s="18" t="s">
        <v>75</v>
      </c>
    </row>
    <row r="19" spans="1:46" ht="62" x14ac:dyDescent="0.35">
      <c r="A19" s="23">
        <v>7</v>
      </c>
      <c r="B19" s="10" t="s">
        <v>60</v>
      </c>
      <c r="C19" s="1" t="s">
        <v>61</v>
      </c>
      <c r="D19" s="38" t="s">
        <v>77</v>
      </c>
      <c r="E19" s="148">
        <v>4.2099999999999999E-2</v>
      </c>
      <c r="F19" s="26" t="s">
        <v>63</v>
      </c>
      <c r="G19" s="27" t="s">
        <v>64</v>
      </c>
      <c r="H19" s="27" t="s">
        <v>78</v>
      </c>
      <c r="I19" s="149" t="s">
        <v>66</v>
      </c>
      <c r="J19" s="15" t="s">
        <v>67</v>
      </c>
      <c r="K19" s="17" t="s">
        <v>79</v>
      </c>
      <c r="L19" s="246">
        <v>0</v>
      </c>
      <c r="M19" s="246">
        <v>0</v>
      </c>
      <c r="N19" s="246">
        <v>1</v>
      </c>
      <c r="O19" s="246">
        <v>0</v>
      </c>
      <c r="P19" s="57">
        <v>1</v>
      </c>
      <c r="Q19" s="144" t="s">
        <v>69</v>
      </c>
      <c r="R19" s="10" t="s">
        <v>70</v>
      </c>
      <c r="S19" s="10" t="s">
        <v>71</v>
      </c>
      <c r="T19" s="10" t="s">
        <v>80</v>
      </c>
      <c r="U19" s="155" t="str">
        <f t="shared" ref="U19:U36" si="0">IF(Q19="EFICACIA","SI","NO")</f>
        <v>SI</v>
      </c>
      <c r="V19" s="118" t="s">
        <v>73</v>
      </c>
      <c r="W19" s="247" t="s">
        <v>73</v>
      </c>
      <c r="X19" s="46" t="s">
        <v>73</v>
      </c>
      <c r="Y19" s="10" t="s">
        <v>73</v>
      </c>
      <c r="Z19" s="18" t="s">
        <v>73</v>
      </c>
      <c r="AA19" s="118" t="s">
        <v>73</v>
      </c>
      <c r="AB19" s="247" t="s">
        <v>73</v>
      </c>
      <c r="AC19" s="46" t="s">
        <v>73</v>
      </c>
      <c r="AD19" s="247" t="s">
        <v>73</v>
      </c>
      <c r="AE19" s="175" t="s">
        <v>73</v>
      </c>
      <c r="AF19" s="39">
        <f t="shared" ref="AF19:AF43" si="1">N19</f>
        <v>1</v>
      </c>
      <c r="AG19" s="247">
        <v>1</v>
      </c>
      <c r="AH19" s="75">
        <v>1</v>
      </c>
      <c r="AI19" s="98" t="s">
        <v>81</v>
      </c>
      <c r="AJ19" s="99" t="s">
        <v>82</v>
      </c>
      <c r="AK19" s="118">
        <f t="shared" ref="AK19:AK37" si="2">O19</f>
        <v>0</v>
      </c>
      <c r="AL19" s="65" t="s">
        <v>74</v>
      </c>
      <c r="AM19" s="242" t="s">
        <v>74</v>
      </c>
      <c r="AN19" s="65" t="s">
        <v>74</v>
      </c>
      <c r="AO19" s="125" t="s">
        <v>74</v>
      </c>
      <c r="AP19" s="81" t="str">
        <f t="shared" ref="AP19:AP43" si="3">G19</f>
        <v>Línea base construida</v>
      </c>
      <c r="AQ19" s="247">
        <v>1</v>
      </c>
      <c r="AR19" s="247">
        <v>1</v>
      </c>
      <c r="AS19" s="75">
        <v>1</v>
      </c>
      <c r="AT19" s="99" t="s">
        <v>81</v>
      </c>
    </row>
    <row r="20" spans="1:46" ht="116" x14ac:dyDescent="0.35">
      <c r="A20" s="23">
        <v>6</v>
      </c>
      <c r="B20" s="10" t="s">
        <v>83</v>
      </c>
      <c r="C20" s="1" t="s">
        <v>61</v>
      </c>
      <c r="D20" s="38" t="s">
        <v>84</v>
      </c>
      <c r="E20" s="148">
        <v>4.2099999999999999E-2</v>
      </c>
      <c r="F20" s="9" t="s">
        <v>85</v>
      </c>
      <c r="G20" s="1" t="s">
        <v>86</v>
      </c>
      <c r="H20" s="1" t="s">
        <v>87</v>
      </c>
      <c r="I20" s="29" t="s">
        <v>88</v>
      </c>
      <c r="J20" s="15" t="s">
        <v>89</v>
      </c>
      <c r="K20" s="17" t="s">
        <v>90</v>
      </c>
      <c r="L20" s="104">
        <v>0</v>
      </c>
      <c r="M20" s="134">
        <v>1</v>
      </c>
      <c r="N20" s="134">
        <v>1</v>
      </c>
      <c r="O20" s="134">
        <v>1</v>
      </c>
      <c r="P20" s="127">
        <v>1</v>
      </c>
      <c r="Q20" s="144" t="s">
        <v>69</v>
      </c>
      <c r="R20" s="10" t="s">
        <v>91</v>
      </c>
      <c r="S20" s="10" t="s">
        <v>71</v>
      </c>
      <c r="T20" s="10"/>
      <c r="U20" s="155" t="str">
        <f t="shared" si="0"/>
        <v>SI</v>
      </c>
      <c r="V20" s="126">
        <v>1</v>
      </c>
      <c r="W20" s="247" t="s">
        <v>73</v>
      </c>
      <c r="X20" s="46" t="s">
        <v>73</v>
      </c>
      <c r="Y20" s="10" t="s">
        <v>73</v>
      </c>
      <c r="Z20" s="18" t="s">
        <v>73</v>
      </c>
      <c r="AA20" s="212">
        <v>1</v>
      </c>
      <c r="AB20" s="79">
        <v>1</v>
      </c>
      <c r="AC20" s="80">
        <v>1</v>
      </c>
      <c r="AD20" s="35" t="s">
        <v>92</v>
      </c>
      <c r="AE20" s="202" t="s">
        <v>93</v>
      </c>
      <c r="AF20" s="48">
        <f t="shared" si="1"/>
        <v>1</v>
      </c>
      <c r="AG20" s="103">
        <v>1</v>
      </c>
      <c r="AH20" s="75">
        <v>1</v>
      </c>
      <c r="AI20" s="98" t="s">
        <v>94</v>
      </c>
      <c r="AJ20" s="99" t="s">
        <v>95</v>
      </c>
      <c r="AK20" s="126">
        <v>1</v>
      </c>
      <c r="AL20" s="103">
        <v>1</v>
      </c>
      <c r="AM20" s="75">
        <v>1</v>
      </c>
      <c r="AN20" s="102" t="s">
        <v>96</v>
      </c>
      <c r="AO20" s="201" t="s">
        <v>95</v>
      </c>
      <c r="AP20" s="81" t="str">
        <f t="shared" si="3"/>
        <v xml:space="preserve">Porcentaje de cumplimiento del Plan de Acción para la implementación de los presupuestos participativos </v>
      </c>
      <c r="AQ20" s="141">
        <v>1</v>
      </c>
      <c r="AR20" s="40">
        <v>1</v>
      </c>
      <c r="AS20" s="75">
        <v>1</v>
      </c>
      <c r="AT20" s="18" t="s">
        <v>97</v>
      </c>
    </row>
    <row r="21" spans="1:46" ht="362.5" x14ac:dyDescent="0.35">
      <c r="A21" s="23">
        <v>6</v>
      </c>
      <c r="B21" s="10" t="s">
        <v>83</v>
      </c>
      <c r="C21" s="1" t="s">
        <v>61</v>
      </c>
      <c r="D21" s="225" t="s">
        <v>98</v>
      </c>
      <c r="E21" s="148">
        <v>4.2099999999999999E-2</v>
      </c>
      <c r="F21" s="9" t="s">
        <v>85</v>
      </c>
      <c r="G21" s="1" t="s">
        <v>99</v>
      </c>
      <c r="H21" s="1" t="s">
        <v>100</v>
      </c>
      <c r="I21" s="31">
        <v>0.72399999999999998</v>
      </c>
      <c r="J21" s="15" t="s">
        <v>101</v>
      </c>
      <c r="K21" s="17" t="s">
        <v>102</v>
      </c>
      <c r="L21" s="104">
        <v>0</v>
      </c>
      <c r="M21" s="104">
        <v>0</v>
      </c>
      <c r="N21" s="104">
        <v>0</v>
      </c>
      <c r="O21" s="135">
        <v>0.9</v>
      </c>
      <c r="P21" s="127">
        <v>0.9</v>
      </c>
      <c r="Q21" s="144" t="s">
        <v>69</v>
      </c>
      <c r="R21" s="10" t="s">
        <v>103</v>
      </c>
      <c r="S21" s="10" t="s">
        <v>71</v>
      </c>
      <c r="T21" s="10"/>
      <c r="U21" s="155" t="str">
        <f t="shared" si="0"/>
        <v>SI</v>
      </c>
      <c r="V21" s="118" t="s">
        <v>73</v>
      </c>
      <c r="W21" s="247" t="s">
        <v>73</v>
      </c>
      <c r="X21" s="46" t="s">
        <v>73</v>
      </c>
      <c r="Y21" s="10" t="s">
        <v>73</v>
      </c>
      <c r="Z21" s="18" t="s">
        <v>73</v>
      </c>
      <c r="AA21" s="213" t="s">
        <v>73</v>
      </c>
      <c r="AB21" s="65" t="s">
        <v>73</v>
      </c>
      <c r="AC21" s="58" t="s">
        <v>73</v>
      </c>
      <c r="AD21" s="65" t="s">
        <v>73</v>
      </c>
      <c r="AE21" s="169" t="s">
        <v>73</v>
      </c>
      <c r="AF21" s="39" t="s">
        <v>74</v>
      </c>
      <c r="AG21" s="247" t="s">
        <v>74</v>
      </c>
      <c r="AH21" s="61" t="s">
        <v>74</v>
      </c>
      <c r="AI21" s="247" t="s">
        <v>74</v>
      </c>
      <c r="AJ21" s="106" t="s">
        <v>74</v>
      </c>
      <c r="AK21" s="205">
        <v>0.9</v>
      </c>
      <c r="AL21" s="253">
        <v>0.97</v>
      </c>
      <c r="AM21" s="254">
        <v>1</v>
      </c>
      <c r="AN21" s="252" t="s">
        <v>104</v>
      </c>
      <c r="AO21" s="201" t="s">
        <v>105</v>
      </c>
      <c r="AP21" s="196" t="str">
        <f t="shared" si="3"/>
        <v xml:space="preserve">Porcentaje de cumplimiento físico acumulado del Plan de Desarrollo Local </v>
      </c>
      <c r="AQ21" s="255">
        <f>AK21</f>
        <v>0.9</v>
      </c>
      <c r="AR21" s="255">
        <f>AL21</f>
        <v>0.97</v>
      </c>
      <c r="AS21" s="80">
        <f>AM21</f>
        <v>1</v>
      </c>
      <c r="AT21" s="36" t="s">
        <v>104</v>
      </c>
    </row>
    <row r="22" spans="1:46" ht="116" x14ac:dyDescent="0.35">
      <c r="A22" s="23">
        <v>6</v>
      </c>
      <c r="B22" s="10" t="s">
        <v>83</v>
      </c>
      <c r="C22" s="1" t="s">
        <v>106</v>
      </c>
      <c r="D22" s="1" t="s">
        <v>107</v>
      </c>
      <c r="E22" s="148">
        <v>4.2099999999999999E-2</v>
      </c>
      <c r="F22" s="9" t="s">
        <v>63</v>
      </c>
      <c r="G22" s="1" t="s">
        <v>108</v>
      </c>
      <c r="H22" s="1" t="s">
        <v>109</v>
      </c>
      <c r="I22" s="30" t="s">
        <v>110</v>
      </c>
      <c r="J22" s="15" t="s">
        <v>101</v>
      </c>
      <c r="K22" s="17" t="s">
        <v>111</v>
      </c>
      <c r="L22" s="104">
        <v>0</v>
      </c>
      <c r="M22" s="134">
        <v>0.2</v>
      </c>
      <c r="N22" s="104">
        <v>0</v>
      </c>
      <c r="O22" s="134">
        <v>0.95</v>
      </c>
      <c r="P22" s="127">
        <v>0.95</v>
      </c>
      <c r="Q22" s="144" t="s">
        <v>69</v>
      </c>
      <c r="R22" s="10" t="s">
        <v>112</v>
      </c>
      <c r="S22" s="10" t="s">
        <v>113</v>
      </c>
      <c r="T22" s="10"/>
      <c r="U22" s="155" t="str">
        <f t="shared" si="0"/>
        <v>SI</v>
      </c>
      <c r="V22" s="118" t="s">
        <v>73</v>
      </c>
      <c r="W22" s="247" t="s">
        <v>73</v>
      </c>
      <c r="X22" s="46" t="s">
        <v>73</v>
      </c>
      <c r="Y22" s="10" t="s">
        <v>73</v>
      </c>
      <c r="Z22" s="18" t="s">
        <v>73</v>
      </c>
      <c r="AA22" s="214">
        <f t="shared" ref="AA22:AA35" si="4">M22</f>
        <v>0.2</v>
      </c>
      <c r="AB22" s="66">
        <f>4739154533/ 10618359952</f>
        <v>0.44631699757996679</v>
      </c>
      <c r="AC22" s="58">
        <f>100%</f>
        <v>1</v>
      </c>
      <c r="AD22" s="59" t="s">
        <v>114</v>
      </c>
      <c r="AE22" s="169" t="s">
        <v>115</v>
      </c>
      <c r="AF22" s="39" t="s">
        <v>74</v>
      </c>
      <c r="AG22" s="247" t="s">
        <v>74</v>
      </c>
      <c r="AH22" s="61" t="s">
        <v>74</v>
      </c>
      <c r="AI22" s="247" t="s">
        <v>74</v>
      </c>
      <c r="AJ22" s="106" t="s">
        <v>74</v>
      </c>
      <c r="AK22" s="122">
        <f t="shared" si="2"/>
        <v>0.95</v>
      </c>
      <c r="AL22" s="103">
        <f>10177086291/ 11749185174</f>
        <v>0.8661950714268315</v>
      </c>
      <c r="AM22" s="75">
        <f>AL22/AK22</f>
        <v>0.91178428571245429</v>
      </c>
      <c r="AN22" s="59" t="s">
        <v>116</v>
      </c>
      <c r="AO22" s="125" t="s">
        <v>117</v>
      </c>
      <c r="AP22" s="81" t="str">
        <f t="shared" si="3"/>
        <v>Porcentaje de compromiso del presupuesto de inversión directa de la vigencia 2020</v>
      </c>
      <c r="AQ22" s="103">
        <v>0.95</v>
      </c>
      <c r="AR22" s="40">
        <v>0.87</v>
      </c>
      <c r="AS22" s="238">
        <v>0.91</v>
      </c>
      <c r="AT22" s="18" t="s">
        <v>118</v>
      </c>
    </row>
    <row r="23" spans="1:46" ht="116" x14ac:dyDescent="0.35">
      <c r="A23" s="23">
        <v>6</v>
      </c>
      <c r="B23" s="10" t="s">
        <v>83</v>
      </c>
      <c r="C23" s="1" t="s">
        <v>106</v>
      </c>
      <c r="D23" s="42" t="s">
        <v>119</v>
      </c>
      <c r="E23" s="148">
        <v>4.2099999999999999E-2</v>
      </c>
      <c r="F23" s="9" t="s">
        <v>63</v>
      </c>
      <c r="G23" s="1" t="s">
        <v>120</v>
      </c>
      <c r="H23" s="1" t="s">
        <v>121</v>
      </c>
      <c r="I23" s="31">
        <v>0.29820000000000002</v>
      </c>
      <c r="J23" s="15" t="s">
        <v>101</v>
      </c>
      <c r="K23" s="17" t="s">
        <v>122</v>
      </c>
      <c r="L23" s="104">
        <v>0</v>
      </c>
      <c r="M23" s="104">
        <v>0</v>
      </c>
      <c r="N23" s="104">
        <v>0</v>
      </c>
      <c r="O23" s="134">
        <v>0.25</v>
      </c>
      <c r="P23" s="127">
        <v>0.25</v>
      </c>
      <c r="Q23" s="144" t="s">
        <v>69</v>
      </c>
      <c r="R23" s="10" t="s">
        <v>112</v>
      </c>
      <c r="S23" s="10" t="s">
        <v>113</v>
      </c>
      <c r="T23" s="10"/>
      <c r="U23" s="155" t="str">
        <f t="shared" si="0"/>
        <v>SI</v>
      </c>
      <c r="V23" s="118" t="s">
        <v>73</v>
      </c>
      <c r="W23" s="247" t="s">
        <v>73</v>
      </c>
      <c r="X23" s="46" t="s">
        <v>73</v>
      </c>
      <c r="Y23" s="10" t="s">
        <v>73</v>
      </c>
      <c r="Z23" s="18" t="s">
        <v>73</v>
      </c>
      <c r="AA23" s="213" t="s">
        <v>73</v>
      </c>
      <c r="AB23" s="65" t="s">
        <v>73</v>
      </c>
      <c r="AC23" s="58" t="s">
        <v>73</v>
      </c>
      <c r="AD23" s="59" t="s">
        <v>73</v>
      </c>
      <c r="AE23" s="169" t="s">
        <v>73</v>
      </c>
      <c r="AF23" s="39" t="s">
        <v>74</v>
      </c>
      <c r="AG23" s="247" t="s">
        <v>74</v>
      </c>
      <c r="AH23" s="61" t="s">
        <v>74</v>
      </c>
      <c r="AI23" s="247" t="s">
        <v>74</v>
      </c>
      <c r="AJ23" s="106" t="s">
        <v>74</v>
      </c>
      <c r="AK23" s="205">
        <f t="shared" si="2"/>
        <v>0.25</v>
      </c>
      <c r="AL23" s="103">
        <f>5245181120/ 11749185174</f>
        <v>0.44642935168024783</v>
      </c>
      <c r="AM23" s="240">
        <v>1</v>
      </c>
      <c r="AN23" s="101" t="s">
        <v>123</v>
      </c>
      <c r="AO23" s="125" t="s">
        <v>117</v>
      </c>
      <c r="AP23" s="81" t="str">
        <f t="shared" si="3"/>
        <v>Porcentaje de Giros de la Vigencia 2019</v>
      </c>
      <c r="AQ23" s="40">
        <v>0.25</v>
      </c>
      <c r="AR23" s="40">
        <v>0.45</v>
      </c>
      <c r="AS23" s="238">
        <v>1</v>
      </c>
      <c r="AT23" s="100" t="s">
        <v>124</v>
      </c>
    </row>
    <row r="24" spans="1:46" ht="116" x14ac:dyDescent="0.35">
      <c r="A24" s="23">
        <v>6</v>
      </c>
      <c r="B24" s="10" t="s">
        <v>83</v>
      </c>
      <c r="C24" s="1" t="s">
        <v>106</v>
      </c>
      <c r="D24" s="1" t="s">
        <v>125</v>
      </c>
      <c r="E24" s="148">
        <v>4.2099999999999999E-2</v>
      </c>
      <c r="F24" s="9" t="s">
        <v>63</v>
      </c>
      <c r="G24" s="1" t="s">
        <v>126</v>
      </c>
      <c r="H24" s="1" t="s">
        <v>127</v>
      </c>
      <c r="I24" s="31">
        <v>0.79690000000000005</v>
      </c>
      <c r="J24" s="15" t="s">
        <v>101</v>
      </c>
      <c r="K24" s="17" t="s">
        <v>128</v>
      </c>
      <c r="L24" s="104">
        <v>0</v>
      </c>
      <c r="M24" s="104">
        <v>0</v>
      </c>
      <c r="N24" s="104">
        <v>0</v>
      </c>
      <c r="O24" s="134">
        <v>0.5</v>
      </c>
      <c r="P24" s="127">
        <v>0.5</v>
      </c>
      <c r="Q24" s="144" t="s">
        <v>69</v>
      </c>
      <c r="R24" s="10" t="s">
        <v>112</v>
      </c>
      <c r="S24" s="10" t="s">
        <v>113</v>
      </c>
      <c r="T24" s="10"/>
      <c r="U24" s="155" t="str">
        <f t="shared" si="0"/>
        <v>SI</v>
      </c>
      <c r="V24" s="118" t="s">
        <v>73</v>
      </c>
      <c r="W24" s="247" t="s">
        <v>73</v>
      </c>
      <c r="X24" s="46" t="s">
        <v>73</v>
      </c>
      <c r="Y24" s="10" t="s">
        <v>73</v>
      </c>
      <c r="Z24" s="18" t="s">
        <v>73</v>
      </c>
      <c r="AA24" s="213" t="s">
        <v>73</v>
      </c>
      <c r="AB24" s="65" t="s">
        <v>73</v>
      </c>
      <c r="AC24" s="58" t="s">
        <v>73</v>
      </c>
      <c r="AD24" s="59" t="s">
        <v>73</v>
      </c>
      <c r="AE24" s="169" t="s">
        <v>73</v>
      </c>
      <c r="AF24" s="39" t="s">
        <v>74</v>
      </c>
      <c r="AG24" s="247" t="s">
        <v>74</v>
      </c>
      <c r="AH24" s="61" t="s">
        <v>74</v>
      </c>
      <c r="AI24" s="247" t="s">
        <v>74</v>
      </c>
      <c r="AJ24" s="106" t="s">
        <v>74</v>
      </c>
      <c r="AK24" s="205">
        <f t="shared" si="2"/>
        <v>0.5</v>
      </c>
      <c r="AL24" s="103">
        <f>4304971086/ 7127997141</f>
        <v>0.60395241480077921</v>
      </c>
      <c r="AM24" s="240">
        <v>1</v>
      </c>
      <c r="AN24" s="101" t="s">
        <v>129</v>
      </c>
      <c r="AO24" s="125" t="s">
        <v>117</v>
      </c>
      <c r="AP24" s="81" t="str">
        <f t="shared" si="3"/>
        <v>Porcentaje de Giros de Obligaciones por Pagar 2019 y anteriores</v>
      </c>
      <c r="AQ24" s="40">
        <v>0.5</v>
      </c>
      <c r="AR24" s="40">
        <v>0.6</v>
      </c>
      <c r="AS24" s="238">
        <v>1</v>
      </c>
      <c r="AT24" s="100" t="s">
        <v>129</v>
      </c>
    </row>
    <row r="25" spans="1:46" ht="116" x14ac:dyDescent="0.35">
      <c r="A25" s="23">
        <v>6</v>
      </c>
      <c r="B25" s="10" t="s">
        <v>83</v>
      </c>
      <c r="C25" s="1" t="s">
        <v>106</v>
      </c>
      <c r="D25" s="27" t="s">
        <v>130</v>
      </c>
      <c r="E25" s="148">
        <v>4.2099999999999999E-2</v>
      </c>
      <c r="F25" s="9" t="s">
        <v>63</v>
      </c>
      <c r="G25" s="1" t="s">
        <v>131</v>
      </c>
      <c r="H25" s="1" t="s">
        <v>132</v>
      </c>
      <c r="I25" s="31">
        <v>0.44490000000000002</v>
      </c>
      <c r="J25" s="15" t="s">
        <v>101</v>
      </c>
      <c r="K25" s="17" t="s">
        <v>133</v>
      </c>
      <c r="L25" s="104">
        <v>0</v>
      </c>
      <c r="M25" s="104">
        <v>0</v>
      </c>
      <c r="N25" s="104">
        <v>0</v>
      </c>
      <c r="O25" s="134">
        <v>0.6</v>
      </c>
      <c r="P25" s="127">
        <v>0.7</v>
      </c>
      <c r="Q25" s="144" t="s">
        <v>69</v>
      </c>
      <c r="R25" s="10" t="s">
        <v>112</v>
      </c>
      <c r="S25" s="10" t="s">
        <v>113</v>
      </c>
      <c r="T25" s="10"/>
      <c r="U25" s="155" t="str">
        <f t="shared" si="0"/>
        <v>SI</v>
      </c>
      <c r="V25" s="118" t="s">
        <v>73</v>
      </c>
      <c r="W25" s="247" t="s">
        <v>73</v>
      </c>
      <c r="X25" s="46" t="s">
        <v>73</v>
      </c>
      <c r="Y25" s="10" t="s">
        <v>73</v>
      </c>
      <c r="Z25" s="18" t="s">
        <v>73</v>
      </c>
      <c r="AA25" s="213" t="s">
        <v>73</v>
      </c>
      <c r="AB25" s="65" t="s">
        <v>73</v>
      </c>
      <c r="AC25" s="58" t="s">
        <v>73</v>
      </c>
      <c r="AD25" s="59" t="s">
        <v>73</v>
      </c>
      <c r="AE25" s="169" t="s">
        <v>73</v>
      </c>
      <c r="AF25" s="39" t="s">
        <v>74</v>
      </c>
      <c r="AG25" s="247" t="s">
        <v>74</v>
      </c>
      <c r="AH25" s="61" t="s">
        <v>74</v>
      </c>
      <c r="AI25" s="247" t="s">
        <v>74</v>
      </c>
      <c r="AJ25" s="106" t="s">
        <v>74</v>
      </c>
      <c r="AK25" s="205">
        <f t="shared" si="2"/>
        <v>0.6</v>
      </c>
      <c r="AL25" s="103">
        <f>1926050581/ 4383798642</f>
        <v>0.43935653488894894</v>
      </c>
      <c r="AM25" s="75">
        <f>AL25/AK25</f>
        <v>0.73226089148158158</v>
      </c>
      <c r="AN25" s="101" t="s">
        <v>134</v>
      </c>
      <c r="AO25" s="125" t="s">
        <v>117</v>
      </c>
      <c r="AP25" s="81" t="str">
        <f t="shared" si="3"/>
        <v xml:space="preserve">Porcentaje de Giros de Obligaciones por Pagar </v>
      </c>
      <c r="AQ25" s="40">
        <v>0.6</v>
      </c>
      <c r="AR25" s="40">
        <v>0.44</v>
      </c>
      <c r="AS25" s="238">
        <v>0.73</v>
      </c>
      <c r="AT25" s="100" t="s">
        <v>134</v>
      </c>
    </row>
    <row r="26" spans="1:46" ht="293.25" customHeight="1" x14ac:dyDescent="0.35">
      <c r="A26" s="23">
        <v>6</v>
      </c>
      <c r="B26" s="10" t="s">
        <v>83</v>
      </c>
      <c r="C26" s="1" t="s">
        <v>106</v>
      </c>
      <c r="D26" s="1" t="s">
        <v>135</v>
      </c>
      <c r="E26" s="148">
        <v>4.2099999999999999E-2</v>
      </c>
      <c r="F26" s="9" t="s">
        <v>85</v>
      </c>
      <c r="G26" s="1" t="s">
        <v>136</v>
      </c>
      <c r="H26" s="16" t="s">
        <v>137</v>
      </c>
      <c r="I26" s="29"/>
      <c r="J26" s="15" t="s">
        <v>89</v>
      </c>
      <c r="K26" s="17" t="s">
        <v>90</v>
      </c>
      <c r="L26" s="134">
        <v>0</v>
      </c>
      <c r="M26" s="134">
        <v>1</v>
      </c>
      <c r="N26" s="134">
        <v>1</v>
      </c>
      <c r="O26" s="134">
        <v>1</v>
      </c>
      <c r="P26" s="127">
        <v>1</v>
      </c>
      <c r="Q26" s="144" t="s">
        <v>69</v>
      </c>
      <c r="R26" s="10" t="s">
        <v>138</v>
      </c>
      <c r="S26" s="10" t="s">
        <v>139</v>
      </c>
      <c r="T26" s="10"/>
      <c r="U26" s="155" t="str">
        <f t="shared" si="0"/>
        <v>SI</v>
      </c>
      <c r="V26" s="118" t="s">
        <v>73</v>
      </c>
      <c r="W26" s="247" t="s">
        <v>73</v>
      </c>
      <c r="X26" s="46" t="s">
        <v>73</v>
      </c>
      <c r="Y26" s="10" t="s">
        <v>73</v>
      </c>
      <c r="Z26" s="18" t="s">
        <v>73</v>
      </c>
      <c r="AA26" s="214">
        <f t="shared" si="4"/>
        <v>1</v>
      </c>
      <c r="AB26" s="62">
        <v>1</v>
      </c>
      <c r="AC26" s="75">
        <v>1</v>
      </c>
      <c r="AD26" s="101" t="s">
        <v>140</v>
      </c>
      <c r="AE26" s="173" t="s">
        <v>141</v>
      </c>
      <c r="AF26" s="48">
        <v>1</v>
      </c>
      <c r="AG26" s="62">
        <v>0.75</v>
      </c>
      <c r="AH26" s="75">
        <f>AG26/AF26</f>
        <v>0.75</v>
      </c>
      <c r="AI26" s="101" t="s">
        <v>142</v>
      </c>
      <c r="AJ26" s="100" t="s">
        <v>143</v>
      </c>
      <c r="AK26" s="165">
        <v>1</v>
      </c>
      <c r="AL26" s="141">
        <v>1</v>
      </c>
      <c r="AM26" s="239">
        <v>1</v>
      </c>
      <c r="AN26" s="171" t="s">
        <v>144</v>
      </c>
      <c r="AO26" s="159" t="s">
        <v>143</v>
      </c>
      <c r="AP26" s="81" t="str">
        <f t="shared" si="3"/>
        <v>Porcentaje de ejecución del SIPSE local</v>
      </c>
      <c r="AQ26" s="141">
        <v>1</v>
      </c>
      <c r="AR26" s="141">
        <v>1</v>
      </c>
      <c r="AS26" s="239">
        <v>1</v>
      </c>
      <c r="AT26" s="60" t="s">
        <v>145</v>
      </c>
    </row>
    <row r="27" spans="1:46" ht="168" customHeight="1" x14ac:dyDescent="0.35">
      <c r="A27" s="23">
        <v>6</v>
      </c>
      <c r="B27" s="10" t="s">
        <v>83</v>
      </c>
      <c r="C27" s="1" t="s">
        <v>106</v>
      </c>
      <c r="D27" s="1" t="s">
        <v>146</v>
      </c>
      <c r="E27" s="148">
        <v>4.2099999999999999E-2</v>
      </c>
      <c r="F27" s="9" t="s">
        <v>63</v>
      </c>
      <c r="G27" s="1" t="s">
        <v>147</v>
      </c>
      <c r="H27" s="16" t="s">
        <v>137</v>
      </c>
      <c r="I27" s="29" t="s">
        <v>88</v>
      </c>
      <c r="J27" s="15" t="s">
        <v>89</v>
      </c>
      <c r="K27" s="17" t="s">
        <v>90</v>
      </c>
      <c r="L27" s="134">
        <v>0</v>
      </c>
      <c r="M27" s="134">
        <v>1</v>
      </c>
      <c r="N27" s="134">
        <v>1</v>
      </c>
      <c r="O27" s="134">
        <v>1</v>
      </c>
      <c r="P27" s="127">
        <v>1</v>
      </c>
      <c r="Q27" s="144" t="s">
        <v>69</v>
      </c>
      <c r="R27" s="10" t="s">
        <v>148</v>
      </c>
      <c r="S27" s="10" t="s">
        <v>149</v>
      </c>
      <c r="T27" s="10"/>
      <c r="U27" s="155" t="str">
        <f t="shared" si="0"/>
        <v>SI</v>
      </c>
      <c r="V27" s="118" t="s">
        <v>150</v>
      </c>
      <c r="W27" s="247" t="s">
        <v>150</v>
      </c>
      <c r="X27" s="46" t="s">
        <v>150</v>
      </c>
      <c r="Y27" s="10" t="s">
        <v>150</v>
      </c>
      <c r="Z27" s="106" t="s">
        <v>150</v>
      </c>
      <c r="AA27" s="214">
        <f t="shared" si="4"/>
        <v>1</v>
      </c>
      <c r="AB27" s="62">
        <v>1</v>
      </c>
      <c r="AC27" s="58">
        <v>1</v>
      </c>
      <c r="AD27" s="59" t="s">
        <v>151</v>
      </c>
      <c r="AE27" s="173" t="s">
        <v>152</v>
      </c>
      <c r="AF27" s="48">
        <f t="shared" si="1"/>
        <v>1</v>
      </c>
      <c r="AG27" s="62">
        <v>1</v>
      </c>
      <c r="AH27" s="75">
        <f>AG27/AF27</f>
        <v>1</v>
      </c>
      <c r="AI27" s="101" t="s">
        <v>153</v>
      </c>
      <c r="AJ27" s="100" t="s">
        <v>154</v>
      </c>
      <c r="AK27" s="126">
        <v>1</v>
      </c>
      <c r="AL27" s="40">
        <v>1</v>
      </c>
      <c r="AM27" s="75">
        <f>AL27/AK27</f>
        <v>1</v>
      </c>
      <c r="AN27" s="59" t="s">
        <v>155</v>
      </c>
      <c r="AO27" s="125" t="s">
        <v>156</v>
      </c>
      <c r="AP27" s="81" t="str">
        <f t="shared" si="3"/>
        <v>Porcentaje de avance acumulado en el cumplimiento del Plan de Sostenibilidad contable programado</v>
      </c>
      <c r="AQ27" s="40">
        <v>1</v>
      </c>
      <c r="AR27" s="40">
        <v>1</v>
      </c>
      <c r="AS27" s="238">
        <v>1</v>
      </c>
      <c r="AT27" s="60" t="s">
        <v>157</v>
      </c>
    </row>
    <row r="28" spans="1:46" ht="135" customHeight="1" x14ac:dyDescent="0.35">
      <c r="A28" s="23">
        <v>7</v>
      </c>
      <c r="B28" s="10" t="s">
        <v>60</v>
      </c>
      <c r="C28" s="1" t="s">
        <v>106</v>
      </c>
      <c r="D28" s="1" t="s">
        <v>158</v>
      </c>
      <c r="E28" s="148">
        <v>4.2099999999999999E-2</v>
      </c>
      <c r="F28" s="9" t="s">
        <v>63</v>
      </c>
      <c r="G28" s="1" t="s">
        <v>159</v>
      </c>
      <c r="H28" s="16" t="s">
        <v>160</v>
      </c>
      <c r="I28" s="29" t="s">
        <v>88</v>
      </c>
      <c r="J28" s="15" t="s">
        <v>89</v>
      </c>
      <c r="K28" s="17" t="s">
        <v>102</v>
      </c>
      <c r="L28" s="136">
        <v>0</v>
      </c>
      <c r="M28" s="136">
        <v>0</v>
      </c>
      <c r="N28" s="136">
        <v>0</v>
      </c>
      <c r="O28" s="136">
        <v>1</v>
      </c>
      <c r="P28" s="137">
        <v>1</v>
      </c>
      <c r="Q28" s="145" t="s">
        <v>69</v>
      </c>
      <c r="R28" s="10" t="s">
        <v>161</v>
      </c>
      <c r="S28" s="10" t="s">
        <v>162</v>
      </c>
      <c r="T28" s="10" t="s">
        <v>163</v>
      </c>
      <c r="U28" s="155" t="str">
        <f t="shared" si="0"/>
        <v>SI</v>
      </c>
      <c r="V28" s="118" t="s">
        <v>150</v>
      </c>
      <c r="W28" s="247" t="s">
        <v>150</v>
      </c>
      <c r="X28" s="61" t="s">
        <v>150</v>
      </c>
      <c r="Y28" s="10" t="s">
        <v>150</v>
      </c>
      <c r="Z28" s="106" t="s">
        <v>150</v>
      </c>
      <c r="AA28" s="118" t="s">
        <v>73</v>
      </c>
      <c r="AB28" s="247" t="s">
        <v>73</v>
      </c>
      <c r="AC28" s="61" t="s">
        <v>164</v>
      </c>
      <c r="AD28" s="10" t="s">
        <v>73</v>
      </c>
      <c r="AE28" s="174" t="s">
        <v>73</v>
      </c>
      <c r="AF28" s="39" t="s">
        <v>74</v>
      </c>
      <c r="AG28" s="247" t="s">
        <v>74</v>
      </c>
      <c r="AH28" s="61" t="s">
        <v>74</v>
      </c>
      <c r="AI28" s="247" t="s">
        <v>74</v>
      </c>
      <c r="AJ28" s="106" t="s">
        <v>74</v>
      </c>
      <c r="AK28" s="126">
        <v>1</v>
      </c>
      <c r="AL28" s="40">
        <v>1</v>
      </c>
      <c r="AM28" s="75">
        <f>AL28/AK28</f>
        <v>1</v>
      </c>
      <c r="AN28" s="163" t="s">
        <v>165</v>
      </c>
      <c r="AO28" s="158" t="s">
        <v>166</v>
      </c>
      <c r="AP28" s="81" t="s">
        <v>159</v>
      </c>
      <c r="AQ28" s="40">
        <v>1</v>
      </c>
      <c r="AR28" s="40">
        <v>1</v>
      </c>
      <c r="AS28" s="238">
        <v>1</v>
      </c>
      <c r="AT28" s="164" t="s">
        <v>165</v>
      </c>
    </row>
    <row r="29" spans="1:46" ht="113.25" customHeight="1" x14ac:dyDescent="0.35">
      <c r="A29" s="23">
        <v>7</v>
      </c>
      <c r="B29" s="10" t="s">
        <v>60</v>
      </c>
      <c r="C29" s="1" t="s">
        <v>167</v>
      </c>
      <c r="D29" s="1" t="s">
        <v>168</v>
      </c>
      <c r="E29" s="148">
        <v>4.2099999999999999E-2</v>
      </c>
      <c r="F29" s="9" t="s">
        <v>63</v>
      </c>
      <c r="G29" s="1" t="s">
        <v>169</v>
      </c>
      <c r="H29" s="1" t="s">
        <v>170</v>
      </c>
      <c r="I29" s="29">
        <v>14</v>
      </c>
      <c r="J29" s="15" t="s">
        <v>101</v>
      </c>
      <c r="K29" s="17" t="s">
        <v>171</v>
      </c>
      <c r="L29" s="134">
        <v>0.25</v>
      </c>
      <c r="M29" s="134">
        <v>0.5</v>
      </c>
      <c r="N29" s="134">
        <v>0.75</v>
      </c>
      <c r="O29" s="134">
        <v>1</v>
      </c>
      <c r="P29" s="127">
        <v>1</v>
      </c>
      <c r="Q29" s="144" t="s">
        <v>69</v>
      </c>
      <c r="R29" s="10" t="s">
        <v>172</v>
      </c>
      <c r="S29" s="10" t="s">
        <v>173</v>
      </c>
      <c r="T29" s="10"/>
      <c r="U29" s="155" t="str">
        <f t="shared" si="0"/>
        <v>SI</v>
      </c>
      <c r="V29" s="214">
        <v>0.25</v>
      </c>
      <c r="W29" s="40">
        <v>0.25</v>
      </c>
      <c r="X29" s="46">
        <v>1</v>
      </c>
      <c r="Y29" s="10" t="s">
        <v>174</v>
      </c>
      <c r="Z29" s="107" t="s">
        <v>175</v>
      </c>
      <c r="AA29" s="214">
        <f t="shared" si="4"/>
        <v>0.5</v>
      </c>
      <c r="AB29" s="62">
        <v>1.36</v>
      </c>
      <c r="AC29" s="58">
        <v>1</v>
      </c>
      <c r="AD29" s="101" t="s">
        <v>176</v>
      </c>
      <c r="AE29" s="173" t="s">
        <v>177</v>
      </c>
      <c r="AF29" s="48">
        <f t="shared" si="1"/>
        <v>0.75</v>
      </c>
      <c r="AG29" s="103">
        <v>2.36</v>
      </c>
      <c r="AH29" s="75">
        <v>1</v>
      </c>
      <c r="AI29" s="101" t="s">
        <v>178</v>
      </c>
      <c r="AJ29" s="100" t="s">
        <v>177</v>
      </c>
      <c r="AK29" s="126">
        <v>1</v>
      </c>
      <c r="AL29" s="142">
        <v>1</v>
      </c>
      <c r="AM29" s="75">
        <f>AL29/AK29</f>
        <v>1</v>
      </c>
      <c r="AN29" s="163" t="s">
        <v>179</v>
      </c>
      <c r="AO29" s="125" t="s">
        <v>177</v>
      </c>
      <c r="AP29" s="81" t="str">
        <f t="shared" si="3"/>
        <v>Respuesta a los requerimiento de los ciudadanos</v>
      </c>
      <c r="AQ29" s="40">
        <v>1</v>
      </c>
      <c r="AR29" s="40">
        <v>1</v>
      </c>
      <c r="AS29" s="238">
        <v>1</v>
      </c>
      <c r="AT29" s="164" t="s">
        <v>180</v>
      </c>
    </row>
    <row r="30" spans="1:46" ht="306" customHeight="1" x14ac:dyDescent="0.35">
      <c r="A30" s="23">
        <v>1</v>
      </c>
      <c r="B30" s="10" t="s">
        <v>181</v>
      </c>
      <c r="C30" s="1" t="s">
        <v>182</v>
      </c>
      <c r="D30" s="226" t="s">
        <v>183</v>
      </c>
      <c r="E30" s="148">
        <v>4.2099999999999999E-2</v>
      </c>
      <c r="F30" s="9" t="s">
        <v>63</v>
      </c>
      <c r="G30" s="1" t="s">
        <v>184</v>
      </c>
      <c r="H30" s="1" t="s">
        <v>185</v>
      </c>
      <c r="I30" s="29">
        <v>40</v>
      </c>
      <c r="J30" s="15" t="s">
        <v>67</v>
      </c>
      <c r="K30" s="17" t="s">
        <v>186</v>
      </c>
      <c r="L30" s="138">
        <v>10</v>
      </c>
      <c r="M30" s="138">
        <v>10</v>
      </c>
      <c r="N30" s="138">
        <v>10</v>
      </c>
      <c r="O30" s="138">
        <v>10</v>
      </c>
      <c r="P30" s="139">
        <f>L30+M30+N30+O30</f>
        <v>40</v>
      </c>
      <c r="Q30" s="144" t="s">
        <v>69</v>
      </c>
      <c r="R30" s="10" t="s">
        <v>187</v>
      </c>
      <c r="S30" s="35" t="s">
        <v>188</v>
      </c>
      <c r="T30" s="10"/>
      <c r="U30" s="155" t="str">
        <f t="shared" si="0"/>
        <v>SI</v>
      </c>
      <c r="V30" s="118">
        <f t="shared" ref="V30:V37" si="5">L30</f>
        <v>10</v>
      </c>
      <c r="W30" s="247">
        <v>7</v>
      </c>
      <c r="X30" s="46">
        <f>W30*1/V30</f>
        <v>0.7</v>
      </c>
      <c r="Y30" s="10" t="s">
        <v>189</v>
      </c>
      <c r="Z30" s="18" t="s">
        <v>190</v>
      </c>
      <c r="AA30" s="118">
        <f t="shared" si="4"/>
        <v>10</v>
      </c>
      <c r="AB30" s="65">
        <v>13</v>
      </c>
      <c r="AC30" s="58">
        <v>1</v>
      </c>
      <c r="AD30" s="101" t="s">
        <v>191</v>
      </c>
      <c r="AE30" s="173" t="s">
        <v>192</v>
      </c>
      <c r="AF30" s="123">
        <v>10</v>
      </c>
      <c r="AG30" s="65">
        <v>26</v>
      </c>
      <c r="AH30" s="75">
        <v>1</v>
      </c>
      <c r="AI30" s="119" t="s">
        <v>193</v>
      </c>
      <c r="AJ30" s="100" t="s">
        <v>192</v>
      </c>
      <c r="AK30" s="118">
        <f t="shared" si="2"/>
        <v>10</v>
      </c>
      <c r="AL30" s="65">
        <v>32</v>
      </c>
      <c r="AM30" s="75">
        <v>1</v>
      </c>
      <c r="AN30" s="101" t="s">
        <v>194</v>
      </c>
      <c r="AO30" s="18" t="s">
        <v>195</v>
      </c>
      <c r="AP30" s="81" t="str">
        <f t="shared" si="3"/>
        <v>Acciones de control a las actuaciones de IVC control en materia actividad económica</v>
      </c>
      <c r="AQ30" s="247">
        <v>40</v>
      </c>
      <c r="AR30" s="247">
        <f>W30+AB30+AG30+AL30</f>
        <v>78</v>
      </c>
      <c r="AS30" s="238">
        <v>1</v>
      </c>
      <c r="AT30" s="164" t="s">
        <v>196</v>
      </c>
    </row>
    <row r="31" spans="1:46" ht="203" x14ac:dyDescent="0.35">
      <c r="A31" s="23">
        <v>1</v>
      </c>
      <c r="B31" s="10" t="s">
        <v>181</v>
      </c>
      <c r="C31" s="1" t="s">
        <v>182</v>
      </c>
      <c r="D31" s="227" t="s">
        <v>197</v>
      </c>
      <c r="E31" s="148">
        <v>4.2099999999999999E-2</v>
      </c>
      <c r="F31" s="9" t="s">
        <v>63</v>
      </c>
      <c r="G31" s="1" t="s">
        <v>198</v>
      </c>
      <c r="H31" s="1" t="s">
        <v>199</v>
      </c>
      <c r="I31" s="29">
        <v>24</v>
      </c>
      <c r="J31" s="15" t="s">
        <v>67</v>
      </c>
      <c r="K31" s="17" t="s">
        <v>200</v>
      </c>
      <c r="L31" s="138">
        <v>6</v>
      </c>
      <c r="M31" s="138">
        <v>6</v>
      </c>
      <c r="N31" s="138">
        <v>6</v>
      </c>
      <c r="O31" s="138">
        <v>6</v>
      </c>
      <c r="P31" s="139">
        <f>L31+M31+N31+O31</f>
        <v>24</v>
      </c>
      <c r="Q31" s="144" t="s">
        <v>69</v>
      </c>
      <c r="R31" s="10" t="s">
        <v>187</v>
      </c>
      <c r="S31" s="10" t="s">
        <v>188</v>
      </c>
      <c r="T31" s="10"/>
      <c r="U31" s="155" t="str">
        <f t="shared" si="0"/>
        <v>SI</v>
      </c>
      <c r="V31" s="118">
        <f t="shared" si="5"/>
        <v>6</v>
      </c>
      <c r="W31" s="247">
        <v>6</v>
      </c>
      <c r="X31" s="46">
        <f t="shared" ref="X31:X32" si="6">W31*1/V31</f>
        <v>1</v>
      </c>
      <c r="Y31" s="10" t="s">
        <v>201</v>
      </c>
      <c r="Z31" s="18" t="s">
        <v>202</v>
      </c>
      <c r="AA31" s="118">
        <f t="shared" si="4"/>
        <v>6</v>
      </c>
      <c r="AB31" s="65">
        <v>7</v>
      </c>
      <c r="AC31" s="75">
        <v>1</v>
      </c>
      <c r="AD31" s="101" t="s">
        <v>203</v>
      </c>
      <c r="AE31" s="173" t="s">
        <v>192</v>
      </c>
      <c r="AF31" s="39">
        <f t="shared" si="1"/>
        <v>6</v>
      </c>
      <c r="AG31" s="65">
        <v>12</v>
      </c>
      <c r="AH31" s="75">
        <v>1</v>
      </c>
      <c r="AI31" s="101" t="s">
        <v>204</v>
      </c>
      <c r="AJ31" s="100" t="s">
        <v>192</v>
      </c>
      <c r="AK31" s="118">
        <f t="shared" si="2"/>
        <v>6</v>
      </c>
      <c r="AL31" s="65">
        <v>15</v>
      </c>
      <c r="AM31" s="75">
        <v>1</v>
      </c>
      <c r="AN31" s="101" t="s">
        <v>205</v>
      </c>
      <c r="AO31" s="18" t="s">
        <v>195</v>
      </c>
      <c r="AP31" s="81" t="str">
        <f t="shared" si="3"/>
        <v>Acciones de control a las actuaciones de IVC control en materia de  integridad del espacio publico.</v>
      </c>
      <c r="AQ31" s="247">
        <v>24</v>
      </c>
      <c r="AR31" s="247">
        <f>W31+AB31+AG31+AL31</f>
        <v>40</v>
      </c>
      <c r="AS31" s="238">
        <v>1</v>
      </c>
      <c r="AT31" s="164" t="s">
        <v>206</v>
      </c>
    </row>
    <row r="32" spans="1:46" ht="409.5" x14ac:dyDescent="0.35">
      <c r="A32" s="23">
        <v>1</v>
      </c>
      <c r="B32" s="10" t="s">
        <v>181</v>
      </c>
      <c r="C32" s="1" t="s">
        <v>182</v>
      </c>
      <c r="D32" s="227" t="s">
        <v>207</v>
      </c>
      <c r="E32" s="148">
        <v>4.2099999999999999E-2</v>
      </c>
      <c r="F32" s="9" t="s">
        <v>63</v>
      </c>
      <c r="G32" s="1" t="s">
        <v>208</v>
      </c>
      <c r="H32" s="1" t="s">
        <v>209</v>
      </c>
      <c r="I32" s="29">
        <v>24</v>
      </c>
      <c r="J32" s="15" t="s">
        <v>67</v>
      </c>
      <c r="K32" s="17" t="s">
        <v>200</v>
      </c>
      <c r="L32" s="138">
        <v>6</v>
      </c>
      <c r="M32" s="138">
        <v>6</v>
      </c>
      <c r="N32" s="138">
        <v>6</v>
      </c>
      <c r="O32" s="138">
        <v>6</v>
      </c>
      <c r="P32" s="139">
        <f>L32+M32+N32+O32</f>
        <v>24</v>
      </c>
      <c r="Q32" s="144" t="s">
        <v>69</v>
      </c>
      <c r="R32" s="10" t="s">
        <v>187</v>
      </c>
      <c r="S32" s="10" t="s">
        <v>188</v>
      </c>
      <c r="T32" s="10"/>
      <c r="U32" s="155" t="str">
        <f t="shared" si="0"/>
        <v>SI</v>
      </c>
      <c r="V32" s="118">
        <f t="shared" si="5"/>
        <v>6</v>
      </c>
      <c r="W32" s="247">
        <v>6</v>
      </c>
      <c r="X32" s="46">
        <f t="shared" si="6"/>
        <v>1</v>
      </c>
      <c r="Y32" s="10" t="s">
        <v>210</v>
      </c>
      <c r="Z32" s="18" t="s">
        <v>211</v>
      </c>
      <c r="AA32" s="118">
        <f t="shared" si="4"/>
        <v>6</v>
      </c>
      <c r="AB32" s="65">
        <v>13</v>
      </c>
      <c r="AC32" s="58">
        <v>1</v>
      </c>
      <c r="AD32" s="101" t="s">
        <v>212</v>
      </c>
      <c r="AE32" s="173" t="s">
        <v>192</v>
      </c>
      <c r="AF32" s="39">
        <f t="shared" si="1"/>
        <v>6</v>
      </c>
      <c r="AG32" s="65">
        <v>38</v>
      </c>
      <c r="AH32" s="75">
        <v>1</v>
      </c>
      <c r="AI32" s="101" t="s">
        <v>213</v>
      </c>
      <c r="AJ32" s="100" t="s">
        <v>192</v>
      </c>
      <c r="AK32" s="118">
        <f t="shared" si="2"/>
        <v>6</v>
      </c>
      <c r="AL32" s="65">
        <v>34</v>
      </c>
      <c r="AM32" s="75">
        <v>1</v>
      </c>
      <c r="AN32" s="101" t="s">
        <v>214</v>
      </c>
      <c r="AO32" s="18" t="s">
        <v>195</v>
      </c>
      <c r="AP32" s="81" t="str">
        <f t="shared" si="3"/>
        <v>Acciones de control  en materia de obras y urbanismo</v>
      </c>
      <c r="AQ32" s="247">
        <v>24</v>
      </c>
      <c r="AR32" s="247">
        <f>W32+AB32+AG32+AL32</f>
        <v>91</v>
      </c>
      <c r="AS32" s="238">
        <v>1</v>
      </c>
      <c r="AT32" s="164" t="s">
        <v>215</v>
      </c>
    </row>
    <row r="33" spans="1:783" s="44" customFormat="1" ht="195" customHeight="1" x14ac:dyDescent="0.35">
      <c r="A33" s="24">
        <v>1</v>
      </c>
      <c r="B33" s="35" t="s">
        <v>181</v>
      </c>
      <c r="C33" s="42" t="s">
        <v>182</v>
      </c>
      <c r="D33" s="42" t="s">
        <v>216</v>
      </c>
      <c r="E33" s="148">
        <v>4.2099999999999999E-2</v>
      </c>
      <c r="F33" s="41" t="s">
        <v>63</v>
      </c>
      <c r="G33" s="42" t="s">
        <v>217</v>
      </c>
      <c r="H33" s="42" t="s">
        <v>218</v>
      </c>
      <c r="I33" s="29">
        <v>24.917999999999999</v>
      </c>
      <c r="J33" s="34" t="s">
        <v>67</v>
      </c>
      <c r="K33" s="35" t="s">
        <v>219</v>
      </c>
      <c r="L33" s="134">
        <v>0</v>
      </c>
      <c r="M33" s="134">
        <v>0.15</v>
      </c>
      <c r="N33" s="134">
        <v>0.18</v>
      </c>
      <c r="O33" s="134">
        <v>0.21</v>
      </c>
      <c r="P33" s="127">
        <v>0.21</v>
      </c>
      <c r="Q33" s="144" t="s">
        <v>69</v>
      </c>
      <c r="R33" s="35" t="s">
        <v>220</v>
      </c>
      <c r="S33" s="35" t="s">
        <v>188</v>
      </c>
      <c r="T33" s="35"/>
      <c r="U33" s="140" t="str">
        <f t="shared" si="0"/>
        <v>SI</v>
      </c>
      <c r="V33" s="118" t="s">
        <v>150</v>
      </c>
      <c r="W33" s="247" t="s">
        <v>150</v>
      </c>
      <c r="X33" s="46" t="s">
        <v>150</v>
      </c>
      <c r="Y33" s="10" t="s">
        <v>150</v>
      </c>
      <c r="Z33" s="18" t="s">
        <v>150</v>
      </c>
      <c r="AA33" s="215">
        <f t="shared" si="4"/>
        <v>0.15</v>
      </c>
      <c r="AB33" s="69">
        <v>2.5899999999999999E-2</v>
      </c>
      <c r="AC33" s="76">
        <f>AB33/AA33</f>
        <v>0.17266666666666666</v>
      </c>
      <c r="AD33" s="49" t="s">
        <v>221</v>
      </c>
      <c r="AE33" s="203" t="s">
        <v>222</v>
      </c>
      <c r="AF33" s="88">
        <f t="shared" si="1"/>
        <v>0.18</v>
      </c>
      <c r="AG33" s="120">
        <v>2.69E-2</v>
      </c>
      <c r="AH33" s="121">
        <f>AG33/AF33</f>
        <v>0.14944444444444446</v>
      </c>
      <c r="AI33" s="101" t="s">
        <v>223</v>
      </c>
      <c r="AJ33" s="100" t="s">
        <v>224</v>
      </c>
      <c r="AK33" s="206">
        <f t="shared" si="2"/>
        <v>0.21</v>
      </c>
      <c r="AL33" s="142">
        <v>0.44</v>
      </c>
      <c r="AM33" s="240">
        <v>1</v>
      </c>
      <c r="AN33" s="101" t="s">
        <v>225</v>
      </c>
      <c r="AO33" s="18" t="s">
        <v>195</v>
      </c>
      <c r="AP33" s="196" t="str">
        <f t="shared" si="3"/>
        <v xml:space="preserve">Porcentaje de expedientes de policía con impulso procesal </v>
      </c>
      <c r="AQ33" s="192">
        <v>0.21</v>
      </c>
      <c r="AR33" s="142">
        <v>0.44</v>
      </c>
      <c r="AS33" s="240">
        <v>1</v>
      </c>
      <c r="AT33" s="36" t="s">
        <v>226</v>
      </c>
      <c r="AU33" s="43"/>
      <c r="AV33" s="43"/>
      <c r="AW33" s="43"/>
    </row>
    <row r="34" spans="1:783" s="44" customFormat="1" ht="87" x14ac:dyDescent="0.35">
      <c r="A34" s="24">
        <v>1</v>
      </c>
      <c r="B34" s="35" t="s">
        <v>181</v>
      </c>
      <c r="C34" s="42" t="s">
        <v>182</v>
      </c>
      <c r="D34" s="42" t="s">
        <v>227</v>
      </c>
      <c r="E34" s="148">
        <v>4.2099999999999999E-2</v>
      </c>
      <c r="F34" s="41" t="s">
        <v>63</v>
      </c>
      <c r="G34" s="42" t="s">
        <v>228</v>
      </c>
      <c r="H34" s="42" t="s">
        <v>229</v>
      </c>
      <c r="I34" s="29">
        <v>24.917999999999999</v>
      </c>
      <c r="J34" s="34" t="s">
        <v>67</v>
      </c>
      <c r="K34" s="35" t="s">
        <v>230</v>
      </c>
      <c r="L34" s="134">
        <v>0.05</v>
      </c>
      <c r="M34" s="134">
        <v>0.05</v>
      </c>
      <c r="N34" s="134">
        <v>0.02</v>
      </c>
      <c r="O34" s="134">
        <v>0.02</v>
      </c>
      <c r="P34" s="127">
        <v>0.14000000000000001</v>
      </c>
      <c r="Q34" s="144" t="s">
        <v>69</v>
      </c>
      <c r="R34" s="35" t="s">
        <v>220</v>
      </c>
      <c r="S34" s="35" t="s">
        <v>188</v>
      </c>
      <c r="T34" s="35"/>
      <c r="U34" s="140" t="str">
        <f t="shared" si="0"/>
        <v>SI</v>
      </c>
      <c r="V34" s="215">
        <f t="shared" si="5"/>
        <v>0.05</v>
      </c>
      <c r="W34" s="70">
        <v>6.4999999999999997E-3</v>
      </c>
      <c r="X34" s="45">
        <f>W34/V34</f>
        <v>0.12999999999999998</v>
      </c>
      <c r="Y34" s="35" t="s">
        <v>231</v>
      </c>
      <c r="Z34" s="36" t="s">
        <v>232</v>
      </c>
      <c r="AA34" s="215">
        <f t="shared" si="4"/>
        <v>0.05</v>
      </c>
      <c r="AB34" s="69">
        <v>1E-4</v>
      </c>
      <c r="AC34" s="77">
        <f>AB34/AA34</f>
        <v>2E-3</v>
      </c>
      <c r="AD34" s="49" t="s">
        <v>233</v>
      </c>
      <c r="AE34" s="203" t="s">
        <v>222</v>
      </c>
      <c r="AF34" s="88">
        <f t="shared" si="1"/>
        <v>0.02</v>
      </c>
      <c r="AG34" s="120">
        <v>4.0000000000000003E-5</v>
      </c>
      <c r="AH34" s="77">
        <f>AG34/AF34</f>
        <v>2E-3</v>
      </c>
      <c r="AI34" s="101" t="s">
        <v>234</v>
      </c>
      <c r="AJ34" s="100" t="s">
        <v>224</v>
      </c>
      <c r="AK34" s="205">
        <f t="shared" si="2"/>
        <v>0.02</v>
      </c>
      <c r="AL34" s="142">
        <f>147/498</f>
        <v>0.29518072289156627</v>
      </c>
      <c r="AM34" s="240">
        <v>1</v>
      </c>
      <c r="AN34" s="101" t="s">
        <v>235</v>
      </c>
      <c r="AO34" s="18" t="s">
        <v>195</v>
      </c>
      <c r="AP34" s="196" t="str">
        <f t="shared" si="3"/>
        <v>Porcentaje de expedientes de policía con fallo de fondo</v>
      </c>
      <c r="AQ34" s="79">
        <f t="shared" ref="AQ34:AQ35" si="7">V34+AA34+AF34+AK34</f>
        <v>0.14000000000000001</v>
      </c>
      <c r="AR34" s="79">
        <v>0.09</v>
      </c>
      <c r="AS34" s="241">
        <f>AR34/AQ34</f>
        <v>0.64285714285714279</v>
      </c>
      <c r="AT34" s="36" t="s">
        <v>236</v>
      </c>
      <c r="AU34" s="43"/>
      <c r="AV34" s="43"/>
      <c r="AW34" s="43"/>
    </row>
    <row r="35" spans="1:783" ht="87" x14ac:dyDescent="0.35">
      <c r="A35" s="23">
        <v>1</v>
      </c>
      <c r="B35" s="10" t="s">
        <v>181</v>
      </c>
      <c r="C35" s="1" t="s">
        <v>182</v>
      </c>
      <c r="D35" s="42" t="s">
        <v>237</v>
      </c>
      <c r="E35" s="148">
        <v>4.2099999999999999E-2</v>
      </c>
      <c r="F35" s="9" t="s">
        <v>63</v>
      </c>
      <c r="G35" s="1" t="s">
        <v>238</v>
      </c>
      <c r="H35" s="38" t="s">
        <v>239</v>
      </c>
      <c r="I35" s="29">
        <v>74</v>
      </c>
      <c r="J35" s="15" t="s">
        <v>67</v>
      </c>
      <c r="K35" s="17" t="s">
        <v>238</v>
      </c>
      <c r="L35" s="104">
        <v>1</v>
      </c>
      <c r="M35" s="104">
        <v>1</v>
      </c>
      <c r="N35" s="104">
        <v>1</v>
      </c>
      <c r="O35" s="104">
        <v>2</v>
      </c>
      <c r="P35" s="140">
        <f t="shared" ref="P35:P36" si="8">L35+M35+N35+O35</f>
        <v>5</v>
      </c>
      <c r="Q35" s="144" t="s">
        <v>69</v>
      </c>
      <c r="R35" s="10" t="s">
        <v>220</v>
      </c>
      <c r="S35" s="10" t="s">
        <v>188</v>
      </c>
      <c r="T35" s="10"/>
      <c r="U35" s="155" t="str">
        <f t="shared" si="0"/>
        <v>SI</v>
      </c>
      <c r="V35" s="118">
        <f t="shared" si="5"/>
        <v>1</v>
      </c>
      <c r="W35" s="247">
        <v>18</v>
      </c>
      <c r="X35" s="46">
        <v>1</v>
      </c>
      <c r="Y35" s="10" t="s">
        <v>240</v>
      </c>
      <c r="Z35" s="219" t="s">
        <v>241</v>
      </c>
      <c r="AA35" s="118">
        <f t="shared" si="4"/>
        <v>1</v>
      </c>
      <c r="AB35" s="65">
        <v>0</v>
      </c>
      <c r="AC35" s="58">
        <f>AB35/AA35</f>
        <v>0</v>
      </c>
      <c r="AD35" s="101" t="s">
        <v>242</v>
      </c>
      <c r="AE35" s="203" t="s">
        <v>222</v>
      </c>
      <c r="AF35" s="39">
        <f t="shared" si="1"/>
        <v>1</v>
      </c>
      <c r="AG35" s="65">
        <v>1</v>
      </c>
      <c r="AH35" s="75">
        <v>1</v>
      </c>
      <c r="AI35" s="200" t="s">
        <v>243</v>
      </c>
      <c r="AJ35" s="100" t="s">
        <v>224</v>
      </c>
      <c r="AK35" s="118">
        <f t="shared" si="2"/>
        <v>2</v>
      </c>
      <c r="AL35" s="170">
        <v>4</v>
      </c>
      <c r="AM35" s="240">
        <v>1</v>
      </c>
      <c r="AN35" s="200" t="s">
        <v>244</v>
      </c>
      <c r="AO35" s="18" t="s">
        <v>195</v>
      </c>
      <c r="AP35" s="81" t="str">
        <f t="shared" si="3"/>
        <v>Actuaciones administrativas terminadas</v>
      </c>
      <c r="AQ35" s="247">
        <f t="shared" si="7"/>
        <v>5</v>
      </c>
      <c r="AR35" s="247">
        <f>W35+AB35+AG35+AL35</f>
        <v>23</v>
      </c>
      <c r="AS35" s="238">
        <v>1</v>
      </c>
      <c r="AT35" s="18" t="s">
        <v>245</v>
      </c>
    </row>
    <row r="36" spans="1:783" ht="87" x14ac:dyDescent="0.35">
      <c r="A36" s="23">
        <v>1</v>
      </c>
      <c r="B36" s="10" t="s">
        <v>181</v>
      </c>
      <c r="C36" s="1" t="s">
        <v>182</v>
      </c>
      <c r="D36" s="42" t="s">
        <v>246</v>
      </c>
      <c r="E36" s="148">
        <v>4.2099999999999999E-2</v>
      </c>
      <c r="F36" s="151" t="s">
        <v>63</v>
      </c>
      <c r="G36" s="1" t="s">
        <v>247</v>
      </c>
      <c r="H36" s="38" t="s">
        <v>248</v>
      </c>
      <c r="I36" s="29" t="s">
        <v>88</v>
      </c>
      <c r="J36" s="15" t="s">
        <v>67</v>
      </c>
      <c r="K36" s="17" t="s">
        <v>249</v>
      </c>
      <c r="L36" s="104">
        <v>0</v>
      </c>
      <c r="M36" s="104">
        <v>0</v>
      </c>
      <c r="N36" s="104">
        <v>3</v>
      </c>
      <c r="O36" s="104">
        <v>6</v>
      </c>
      <c r="P36" s="140">
        <f t="shared" si="8"/>
        <v>9</v>
      </c>
      <c r="Q36" s="144" t="s">
        <v>69</v>
      </c>
      <c r="R36" s="10" t="s">
        <v>220</v>
      </c>
      <c r="S36" s="10" t="s">
        <v>188</v>
      </c>
      <c r="T36" s="10"/>
      <c r="U36" s="155" t="str">
        <f t="shared" si="0"/>
        <v>SI</v>
      </c>
      <c r="V36" s="118" t="s">
        <v>73</v>
      </c>
      <c r="W36" s="247" t="s">
        <v>73</v>
      </c>
      <c r="X36" s="46" t="s">
        <v>73</v>
      </c>
      <c r="Y36" s="10" t="s">
        <v>73</v>
      </c>
      <c r="Z36" s="18" t="s">
        <v>73</v>
      </c>
      <c r="AA36" s="213" t="s">
        <v>73</v>
      </c>
      <c r="AB36" s="65" t="s">
        <v>73</v>
      </c>
      <c r="AC36" s="58" t="s">
        <v>73</v>
      </c>
      <c r="AD36" s="59" t="s">
        <v>73</v>
      </c>
      <c r="AE36" s="173" t="s">
        <v>73</v>
      </c>
      <c r="AF36" s="39">
        <f t="shared" si="1"/>
        <v>3</v>
      </c>
      <c r="AG36" s="65">
        <v>2</v>
      </c>
      <c r="AH36" s="75">
        <f>AG36/AF36</f>
        <v>0.66666666666666663</v>
      </c>
      <c r="AI36" s="101" t="s">
        <v>250</v>
      </c>
      <c r="AJ36" s="100" t="s">
        <v>224</v>
      </c>
      <c r="AK36" s="118">
        <f t="shared" si="2"/>
        <v>6</v>
      </c>
      <c r="AL36" s="170">
        <v>2</v>
      </c>
      <c r="AM36" s="240">
        <v>1</v>
      </c>
      <c r="AN36" s="101" t="s">
        <v>250</v>
      </c>
      <c r="AO36" s="18" t="s">
        <v>195</v>
      </c>
      <c r="AP36" s="81" t="str">
        <f t="shared" si="3"/>
        <v>Actuaciones administrativas terminadas por agotamiento de la via gubernativa</v>
      </c>
      <c r="AQ36" s="247">
        <v>9</v>
      </c>
      <c r="AR36" s="247">
        <f>AG36+AL36</f>
        <v>4</v>
      </c>
      <c r="AS36" s="238">
        <f>AR36/AQ36</f>
        <v>0.44444444444444442</v>
      </c>
      <c r="AT36" s="18" t="s">
        <v>251</v>
      </c>
    </row>
    <row r="37" spans="1:783" s="53" customFormat="1" ht="24" customHeight="1" x14ac:dyDescent="0.35">
      <c r="A37" s="232"/>
      <c r="B37" s="231"/>
      <c r="C37" s="231"/>
      <c r="D37" s="228" t="s">
        <v>252</v>
      </c>
      <c r="E37" s="109">
        <f>SUM(E18:E36)</f>
        <v>0.79990000000000028</v>
      </c>
      <c r="F37" s="319"/>
      <c r="G37" s="319"/>
      <c r="H37" s="319"/>
      <c r="I37" s="319"/>
      <c r="J37" s="319"/>
      <c r="K37" s="319"/>
      <c r="L37" s="319"/>
      <c r="M37" s="319"/>
      <c r="N37" s="319"/>
      <c r="O37" s="319"/>
      <c r="P37" s="320"/>
      <c r="Q37" s="321"/>
      <c r="R37" s="319"/>
      <c r="S37" s="319"/>
      <c r="T37" s="319"/>
      <c r="U37" s="320"/>
      <c r="V37" s="167">
        <f t="shared" si="5"/>
        <v>0</v>
      </c>
      <c r="W37" s="50"/>
      <c r="X37" s="50"/>
      <c r="Y37" s="50"/>
      <c r="Z37" s="178"/>
      <c r="AA37" s="211"/>
      <c r="AB37" s="211"/>
      <c r="AC37" s="211"/>
      <c r="AD37" s="211"/>
      <c r="AE37" s="211"/>
      <c r="AF37" s="67">
        <f t="shared" si="1"/>
        <v>0</v>
      </c>
      <c r="AG37" s="68"/>
      <c r="AH37" s="78"/>
      <c r="AI37" s="51"/>
      <c r="AJ37" s="52"/>
      <c r="AK37" s="167">
        <f t="shared" si="2"/>
        <v>0</v>
      </c>
      <c r="AL37" s="176"/>
      <c r="AM37" s="243"/>
      <c r="AN37" s="176"/>
      <c r="AO37" s="177"/>
      <c r="AP37" s="167">
        <f t="shared" si="3"/>
        <v>0</v>
      </c>
      <c r="AQ37" s="50"/>
      <c r="AR37" s="50"/>
      <c r="AS37" s="179"/>
      <c r="AT37" s="178"/>
      <c r="AU37" s="110"/>
      <c r="AV37" s="110"/>
      <c r="AW37" s="110"/>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c r="IR37" s="111"/>
      <c r="IS37" s="111"/>
      <c r="IT37" s="111"/>
      <c r="IU37" s="111"/>
      <c r="IV37" s="111"/>
      <c r="IW37" s="111"/>
      <c r="IX37" s="111"/>
      <c r="IY37" s="111"/>
      <c r="IZ37" s="111"/>
      <c r="JA37" s="111"/>
      <c r="JB37" s="111"/>
      <c r="JC37" s="111"/>
      <c r="JD37" s="111"/>
      <c r="JE37" s="111"/>
      <c r="JF37" s="111"/>
      <c r="JG37" s="111"/>
      <c r="JH37" s="111"/>
      <c r="JI37" s="111"/>
      <c r="JJ37" s="111"/>
      <c r="JK37" s="111"/>
      <c r="JL37" s="111"/>
      <c r="JM37" s="111"/>
      <c r="JN37" s="111"/>
      <c r="JO37" s="111"/>
      <c r="JP37" s="111"/>
      <c r="JQ37" s="111"/>
      <c r="JR37" s="111"/>
      <c r="JS37" s="111"/>
      <c r="JT37" s="111"/>
      <c r="JU37" s="111"/>
      <c r="JV37" s="111"/>
      <c r="JW37" s="111"/>
      <c r="JX37" s="111"/>
      <c r="JY37" s="111"/>
      <c r="JZ37" s="111"/>
      <c r="KA37" s="111"/>
      <c r="KB37" s="111"/>
      <c r="KC37" s="111"/>
      <c r="KD37" s="111"/>
      <c r="KE37" s="111"/>
      <c r="KF37" s="111"/>
      <c r="KG37" s="111"/>
      <c r="KH37" s="111"/>
      <c r="KI37" s="111"/>
      <c r="KJ37" s="111"/>
      <c r="KK37" s="111"/>
      <c r="KL37" s="111"/>
      <c r="KM37" s="111"/>
      <c r="KN37" s="111"/>
      <c r="KO37" s="111"/>
      <c r="KP37" s="111"/>
      <c r="KQ37" s="111"/>
      <c r="KR37" s="111"/>
      <c r="KS37" s="111"/>
      <c r="KT37" s="111"/>
      <c r="KU37" s="111"/>
      <c r="KV37" s="111"/>
      <c r="KW37" s="111"/>
      <c r="KX37" s="111"/>
      <c r="KY37" s="111"/>
      <c r="KZ37" s="111"/>
      <c r="LA37" s="111"/>
      <c r="LB37" s="111"/>
      <c r="LC37" s="111"/>
      <c r="LD37" s="111"/>
      <c r="LE37" s="111"/>
      <c r="LF37" s="111"/>
      <c r="LG37" s="111"/>
      <c r="LH37" s="111"/>
      <c r="LI37" s="111"/>
      <c r="LJ37" s="111"/>
      <c r="LK37" s="111"/>
      <c r="LL37" s="111"/>
      <c r="LM37" s="111"/>
      <c r="LN37" s="111"/>
      <c r="LO37" s="111"/>
      <c r="LP37" s="111"/>
      <c r="LQ37" s="111"/>
      <c r="LR37" s="111"/>
      <c r="LS37" s="111"/>
      <c r="LT37" s="111"/>
      <c r="LU37" s="111"/>
      <c r="LV37" s="111"/>
      <c r="LW37" s="111"/>
      <c r="LX37" s="111"/>
      <c r="LY37" s="111"/>
      <c r="LZ37" s="111"/>
      <c r="MA37" s="111"/>
      <c r="MB37" s="111"/>
      <c r="MC37" s="111"/>
      <c r="MD37" s="111"/>
      <c r="ME37" s="111"/>
      <c r="MF37" s="111"/>
      <c r="MG37" s="111"/>
      <c r="MH37" s="111"/>
      <c r="MI37" s="111"/>
      <c r="MJ37" s="111"/>
      <c r="MK37" s="111"/>
      <c r="ML37" s="111"/>
      <c r="MM37" s="111"/>
      <c r="MN37" s="111"/>
      <c r="MO37" s="111"/>
      <c r="MP37" s="111"/>
      <c r="MQ37" s="111"/>
      <c r="MR37" s="111"/>
      <c r="MS37" s="111"/>
      <c r="MT37" s="111"/>
      <c r="MU37" s="111"/>
      <c r="MV37" s="111"/>
      <c r="MW37" s="111"/>
      <c r="MX37" s="111"/>
      <c r="MY37" s="111"/>
      <c r="MZ37" s="111"/>
      <c r="NA37" s="111"/>
      <c r="NB37" s="111"/>
      <c r="NC37" s="111"/>
      <c r="ND37" s="111"/>
      <c r="NE37" s="111"/>
      <c r="NF37" s="111"/>
      <c r="NG37" s="111"/>
      <c r="NH37" s="111"/>
      <c r="NI37" s="111"/>
      <c r="NJ37" s="111"/>
      <c r="NK37" s="111"/>
      <c r="NL37" s="111"/>
      <c r="NM37" s="111"/>
      <c r="NN37" s="111"/>
      <c r="NO37" s="111"/>
      <c r="NP37" s="111"/>
      <c r="NQ37" s="111"/>
      <c r="NR37" s="111"/>
      <c r="NS37" s="111"/>
      <c r="NT37" s="111"/>
      <c r="NU37" s="111"/>
      <c r="NV37" s="111"/>
      <c r="NW37" s="111"/>
      <c r="NX37" s="111"/>
      <c r="NY37" s="111"/>
      <c r="NZ37" s="111"/>
      <c r="OA37" s="111"/>
      <c r="OB37" s="111"/>
      <c r="OC37" s="111"/>
      <c r="OD37" s="111"/>
      <c r="OE37" s="111"/>
      <c r="OF37" s="111"/>
      <c r="OG37" s="111"/>
      <c r="OH37" s="111"/>
      <c r="OI37" s="111"/>
      <c r="OJ37" s="111"/>
      <c r="OK37" s="111"/>
      <c r="OL37" s="111"/>
      <c r="OM37" s="111"/>
      <c r="ON37" s="111"/>
      <c r="OO37" s="111"/>
      <c r="OP37" s="111"/>
      <c r="OQ37" s="111"/>
      <c r="OR37" s="111"/>
      <c r="OS37" s="111"/>
      <c r="OT37" s="111"/>
      <c r="OU37" s="111"/>
      <c r="OV37" s="111"/>
      <c r="OW37" s="111"/>
      <c r="OX37" s="111"/>
      <c r="OY37" s="111"/>
      <c r="OZ37" s="111"/>
      <c r="PA37" s="111"/>
      <c r="PB37" s="111"/>
      <c r="PC37" s="111"/>
      <c r="PD37" s="111"/>
      <c r="PE37" s="111"/>
      <c r="PF37" s="111"/>
      <c r="PG37" s="111"/>
      <c r="PH37" s="111"/>
      <c r="PI37" s="111"/>
      <c r="PJ37" s="111"/>
      <c r="PK37" s="111"/>
      <c r="PL37" s="111"/>
      <c r="PM37" s="111"/>
      <c r="PN37" s="111"/>
      <c r="PO37" s="111"/>
      <c r="PP37" s="111"/>
      <c r="PQ37" s="111"/>
      <c r="PR37" s="111"/>
      <c r="PS37" s="111"/>
      <c r="PT37" s="111"/>
      <c r="PU37" s="111"/>
      <c r="PV37" s="111"/>
      <c r="PW37" s="111"/>
      <c r="PX37" s="111"/>
      <c r="PY37" s="111"/>
      <c r="PZ37" s="111"/>
      <c r="QA37" s="111"/>
      <c r="QB37" s="111"/>
      <c r="QC37" s="111"/>
      <c r="QD37" s="111"/>
      <c r="QE37" s="111"/>
      <c r="QF37" s="111"/>
      <c r="QG37" s="111"/>
      <c r="QH37" s="111"/>
      <c r="QI37" s="111"/>
      <c r="QJ37" s="111"/>
      <c r="QK37" s="111"/>
      <c r="QL37" s="111"/>
      <c r="QM37" s="111"/>
      <c r="QN37" s="111"/>
      <c r="QO37" s="111"/>
      <c r="QP37" s="111"/>
      <c r="QQ37" s="111"/>
      <c r="QR37" s="111"/>
      <c r="QS37" s="111"/>
      <c r="QT37" s="111"/>
      <c r="QU37" s="111"/>
      <c r="QV37" s="111"/>
      <c r="QW37" s="111"/>
      <c r="QX37" s="111"/>
      <c r="QY37" s="111"/>
      <c r="QZ37" s="111"/>
      <c r="RA37" s="111"/>
      <c r="RB37" s="111"/>
      <c r="RC37" s="111"/>
      <c r="RD37" s="111"/>
      <c r="RE37" s="111"/>
      <c r="RF37" s="111"/>
      <c r="RG37" s="111"/>
      <c r="RH37" s="111"/>
      <c r="RI37" s="111"/>
      <c r="RJ37" s="111"/>
      <c r="RK37" s="111"/>
      <c r="RL37" s="111"/>
      <c r="RM37" s="111"/>
      <c r="RN37" s="111"/>
      <c r="RO37" s="111"/>
      <c r="RP37" s="111"/>
      <c r="RQ37" s="111"/>
      <c r="RR37" s="111"/>
      <c r="RS37" s="111"/>
      <c r="RT37" s="111"/>
      <c r="RU37" s="111"/>
      <c r="RV37" s="111"/>
      <c r="RW37" s="111"/>
      <c r="RX37" s="111"/>
      <c r="RY37" s="111"/>
      <c r="RZ37" s="111"/>
      <c r="SA37" s="111"/>
      <c r="SB37" s="111"/>
      <c r="SC37" s="111"/>
      <c r="SD37" s="111"/>
      <c r="SE37" s="111"/>
      <c r="SF37" s="111"/>
      <c r="SG37" s="111"/>
      <c r="SH37" s="111"/>
      <c r="SI37" s="111"/>
      <c r="SJ37" s="111"/>
      <c r="SK37" s="111"/>
      <c r="SL37" s="111"/>
      <c r="SM37" s="111"/>
      <c r="SN37" s="111"/>
      <c r="SO37" s="111"/>
      <c r="SP37" s="111"/>
      <c r="SQ37" s="111"/>
      <c r="SR37" s="111"/>
      <c r="SS37" s="111"/>
      <c r="ST37" s="111"/>
      <c r="SU37" s="111"/>
      <c r="SV37" s="111"/>
      <c r="SW37" s="111"/>
      <c r="SX37" s="111"/>
      <c r="SY37" s="111"/>
      <c r="SZ37" s="111"/>
      <c r="TA37" s="111"/>
      <c r="TB37" s="111"/>
      <c r="TC37" s="111"/>
      <c r="TD37" s="111"/>
      <c r="TE37" s="111"/>
      <c r="TF37" s="111"/>
      <c r="TG37" s="111"/>
      <c r="TH37" s="111"/>
      <c r="TI37" s="111"/>
      <c r="TJ37" s="111"/>
      <c r="TK37" s="111"/>
      <c r="TL37" s="111"/>
      <c r="TM37" s="111"/>
      <c r="TN37" s="111"/>
      <c r="TO37" s="111"/>
      <c r="TP37" s="111"/>
      <c r="TQ37" s="111"/>
      <c r="TR37" s="111"/>
      <c r="TS37" s="111"/>
      <c r="TT37" s="111"/>
      <c r="TU37" s="111"/>
      <c r="TV37" s="111"/>
      <c r="TW37" s="111"/>
      <c r="TX37" s="111"/>
      <c r="TY37" s="111"/>
      <c r="TZ37" s="111"/>
      <c r="UA37" s="111"/>
      <c r="UB37" s="111"/>
      <c r="UC37" s="111"/>
      <c r="UD37" s="111"/>
      <c r="UE37" s="111"/>
      <c r="UF37" s="111"/>
      <c r="UG37" s="111"/>
      <c r="UH37" s="111"/>
      <c r="UI37" s="111"/>
      <c r="UJ37" s="111"/>
      <c r="UK37" s="111"/>
      <c r="UL37" s="111"/>
      <c r="UM37" s="111"/>
      <c r="UN37" s="111"/>
      <c r="UO37" s="111"/>
      <c r="UP37" s="111"/>
      <c r="UQ37" s="111"/>
      <c r="UR37" s="111"/>
      <c r="US37" s="111"/>
      <c r="UT37" s="111"/>
      <c r="UU37" s="111"/>
      <c r="UV37" s="111"/>
      <c r="UW37" s="111"/>
      <c r="UX37" s="111"/>
      <c r="UY37" s="111"/>
      <c r="UZ37" s="111"/>
      <c r="VA37" s="111"/>
      <c r="VB37" s="111"/>
      <c r="VC37" s="111"/>
      <c r="VD37" s="111"/>
      <c r="VE37" s="111"/>
      <c r="VF37" s="111"/>
      <c r="VG37" s="111"/>
      <c r="VH37" s="111"/>
      <c r="VI37" s="111"/>
      <c r="VJ37" s="111"/>
      <c r="VK37" s="111"/>
      <c r="VL37" s="111"/>
      <c r="VM37" s="111"/>
      <c r="VN37" s="111"/>
      <c r="VO37" s="111"/>
      <c r="VP37" s="111"/>
      <c r="VQ37" s="111"/>
      <c r="VR37" s="111"/>
      <c r="VS37" s="111"/>
      <c r="VT37" s="111"/>
      <c r="VU37" s="111"/>
      <c r="VV37" s="111"/>
      <c r="VW37" s="111"/>
      <c r="VX37" s="111"/>
      <c r="VY37" s="111"/>
      <c r="VZ37" s="111"/>
      <c r="WA37" s="111"/>
      <c r="WB37" s="111"/>
      <c r="WC37" s="111"/>
      <c r="WD37" s="111"/>
      <c r="WE37" s="111"/>
      <c r="WF37" s="111"/>
      <c r="WG37" s="111"/>
      <c r="WH37" s="111"/>
      <c r="WI37" s="111"/>
      <c r="WJ37" s="111"/>
      <c r="WK37" s="111"/>
      <c r="WL37" s="111"/>
      <c r="WM37" s="111"/>
      <c r="WN37" s="111"/>
      <c r="WO37" s="111"/>
      <c r="WP37" s="111"/>
      <c r="WQ37" s="111"/>
      <c r="WR37" s="111"/>
      <c r="WS37" s="111"/>
      <c r="WT37" s="111"/>
      <c r="WU37" s="111"/>
      <c r="WV37" s="111"/>
      <c r="WW37" s="111"/>
      <c r="WX37" s="111"/>
      <c r="WY37" s="111"/>
      <c r="WZ37" s="111"/>
      <c r="XA37" s="111"/>
      <c r="XB37" s="111"/>
      <c r="XC37" s="111"/>
      <c r="XD37" s="111"/>
      <c r="XE37" s="111"/>
      <c r="XF37" s="111"/>
      <c r="XG37" s="111"/>
      <c r="XH37" s="111"/>
      <c r="XI37" s="111"/>
      <c r="XJ37" s="111"/>
      <c r="XK37" s="111"/>
      <c r="XL37" s="111"/>
      <c r="XM37" s="111"/>
      <c r="XN37" s="111"/>
      <c r="XO37" s="111"/>
      <c r="XP37" s="111"/>
      <c r="XQ37" s="111"/>
      <c r="XR37" s="111"/>
      <c r="XS37" s="111"/>
      <c r="XT37" s="111"/>
      <c r="XU37" s="111"/>
      <c r="XV37" s="111"/>
      <c r="XW37" s="111"/>
      <c r="XX37" s="111"/>
      <c r="XY37" s="111"/>
      <c r="XZ37" s="111"/>
      <c r="YA37" s="111"/>
      <c r="YB37" s="111"/>
      <c r="YC37" s="111"/>
      <c r="YD37" s="111"/>
      <c r="YE37" s="111"/>
      <c r="YF37" s="111"/>
      <c r="YG37" s="111"/>
      <c r="YH37" s="111"/>
      <c r="YI37" s="111"/>
      <c r="YJ37" s="111"/>
      <c r="YK37" s="111"/>
      <c r="YL37" s="111"/>
      <c r="YM37" s="111"/>
      <c r="YN37" s="111"/>
      <c r="YO37" s="111"/>
      <c r="YP37" s="111"/>
      <c r="YQ37" s="111"/>
      <c r="YR37" s="111"/>
      <c r="YS37" s="111"/>
      <c r="YT37" s="111"/>
      <c r="YU37" s="111"/>
      <c r="YV37" s="111"/>
      <c r="YW37" s="111"/>
      <c r="YX37" s="111"/>
      <c r="YY37" s="111"/>
      <c r="YZ37" s="111"/>
      <c r="ZA37" s="111"/>
      <c r="ZB37" s="111"/>
      <c r="ZC37" s="111"/>
      <c r="ZD37" s="111"/>
      <c r="ZE37" s="111"/>
      <c r="ZF37" s="111"/>
      <c r="ZG37" s="111"/>
      <c r="ZH37" s="111"/>
      <c r="ZI37" s="111"/>
      <c r="ZJ37" s="111"/>
      <c r="ZK37" s="111"/>
      <c r="ZL37" s="111"/>
      <c r="ZM37" s="111"/>
      <c r="ZN37" s="111"/>
      <c r="ZO37" s="111"/>
      <c r="ZP37" s="111"/>
      <c r="ZQ37" s="111"/>
      <c r="ZR37" s="111"/>
      <c r="ZS37" s="111"/>
      <c r="ZT37" s="111"/>
      <c r="ZU37" s="111"/>
      <c r="ZV37" s="111"/>
      <c r="ZW37" s="111"/>
      <c r="ZX37" s="111"/>
      <c r="ZY37" s="111"/>
      <c r="ZZ37" s="111"/>
      <c r="AAA37" s="111"/>
      <c r="AAB37" s="111"/>
      <c r="AAC37" s="111"/>
      <c r="AAD37" s="111"/>
      <c r="AAE37" s="111"/>
      <c r="AAF37" s="111"/>
      <c r="AAG37" s="111"/>
      <c r="AAH37" s="111"/>
      <c r="AAI37" s="111"/>
      <c r="AAJ37" s="111"/>
      <c r="AAK37" s="111"/>
      <c r="AAL37" s="111"/>
      <c r="AAM37" s="111"/>
      <c r="AAN37" s="111"/>
      <c r="AAO37" s="111"/>
      <c r="AAP37" s="111"/>
      <c r="AAQ37" s="111"/>
      <c r="AAR37" s="111"/>
      <c r="AAS37" s="111"/>
      <c r="AAT37" s="111"/>
      <c r="AAU37" s="111"/>
      <c r="AAV37" s="111"/>
      <c r="AAW37" s="111"/>
      <c r="AAX37" s="111"/>
      <c r="AAY37" s="111"/>
      <c r="AAZ37" s="111"/>
      <c r="ABA37" s="111"/>
      <c r="ABB37" s="111"/>
      <c r="ABC37" s="111"/>
      <c r="ABD37" s="111"/>
      <c r="ABE37" s="111"/>
      <c r="ABF37" s="111"/>
      <c r="ABG37" s="111"/>
      <c r="ABH37" s="111"/>
      <c r="ABI37" s="111"/>
      <c r="ABJ37" s="111"/>
      <c r="ABK37" s="111"/>
      <c r="ABL37" s="111"/>
      <c r="ABM37" s="111"/>
      <c r="ABN37" s="111"/>
      <c r="ABO37" s="111"/>
      <c r="ABP37" s="111"/>
      <c r="ABQ37" s="111"/>
      <c r="ABR37" s="111"/>
      <c r="ABS37" s="111"/>
      <c r="ABT37" s="111"/>
      <c r="ABU37" s="111"/>
      <c r="ABV37" s="111"/>
      <c r="ABW37" s="111"/>
      <c r="ABX37" s="111"/>
      <c r="ABY37" s="111"/>
      <c r="ABZ37" s="111"/>
      <c r="ACA37" s="111"/>
      <c r="ACB37" s="111"/>
      <c r="ACC37" s="111"/>
      <c r="ACD37" s="111"/>
      <c r="ACE37" s="111"/>
      <c r="ACF37" s="111"/>
      <c r="ACG37" s="111"/>
      <c r="ACH37" s="111"/>
      <c r="ACI37" s="111"/>
      <c r="ACJ37" s="111"/>
      <c r="ACK37" s="111"/>
      <c r="ACL37" s="111"/>
      <c r="ACM37" s="111"/>
      <c r="ACN37" s="111"/>
      <c r="ACO37" s="111"/>
      <c r="ACP37" s="111"/>
      <c r="ACQ37" s="111"/>
      <c r="ACR37" s="111"/>
      <c r="ACS37" s="111"/>
      <c r="ACT37" s="111"/>
      <c r="ACU37" s="111"/>
      <c r="ACV37" s="111"/>
      <c r="ACW37" s="111"/>
      <c r="ACX37" s="111"/>
      <c r="ACY37" s="111"/>
      <c r="ACZ37" s="111"/>
      <c r="ADA37" s="111"/>
      <c r="ADB37" s="111"/>
      <c r="ADC37" s="111"/>
    </row>
    <row r="38" spans="1:783" ht="346.5" customHeight="1" x14ac:dyDescent="0.35">
      <c r="A38" s="23">
        <v>6</v>
      </c>
      <c r="B38" s="2" t="s">
        <v>253</v>
      </c>
      <c r="C38" s="2" t="s">
        <v>254</v>
      </c>
      <c r="D38" s="229" t="s">
        <v>255</v>
      </c>
      <c r="E38" s="8">
        <v>0.04</v>
      </c>
      <c r="F38" s="2" t="s">
        <v>256</v>
      </c>
      <c r="G38" s="2" t="s">
        <v>257</v>
      </c>
      <c r="H38" s="2" t="s">
        <v>258</v>
      </c>
      <c r="I38" s="3">
        <v>0</v>
      </c>
      <c r="J38" s="3" t="s">
        <v>89</v>
      </c>
      <c r="K38" s="2" t="s">
        <v>259</v>
      </c>
      <c r="L38" s="128">
        <v>0</v>
      </c>
      <c r="M38" s="128">
        <v>0.7</v>
      </c>
      <c r="N38" s="128">
        <v>0</v>
      </c>
      <c r="O38" s="128">
        <v>0.7</v>
      </c>
      <c r="P38" s="129">
        <v>0.7</v>
      </c>
      <c r="Q38" s="146" t="s">
        <v>69</v>
      </c>
      <c r="R38" s="3" t="s">
        <v>260</v>
      </c>
      <c r="S38" s="235" t="s">
        <v>261</v>
      </c>
      <c r="T38" s="3" t="s">
        <v>262</v>
      </c>
      <c r="U38" s="155" t="s">
        <v>263</v>
      </c>
      <c r="V38" s="118" t="s">
        <v>73</v>
      </c>
      <c r="W38" s="247" t="s">
        <v>73</v>
      </c>
      <c r="X38" s="46" t="s">
        <v>73</v>
      </c>
      <c r="Y38" s="10" t="s">
        <v>73</v>
      </c>
      <c r="Z38" s="18" t="s">
        <v>73</v>
      </c>
      <c r="AA38" s="216">
        <v>0.7</v>
      </c>
      <c r="AB38" s="73">
        <v>1</v>
      </c>
      <c r="AC38" s="71">
        <v>1</v>
      </c>
      <c r="AD38" s="72" t="s">
        <v>264</v>
      </c>
      <c r="AE38" s="188" t="s">
        <v>265</v>
      </c>
      <c r="AF38" s="91" t="s">
        <v>74</v>
      </c>
      <c r="AG38" s="85" t="s">
        <v>74</v>
      </c>
      <c r="AH38" s="86" t="s">
        <v>74</v>
      </c>
      <c r="AI38" s="85" t="s">
        <v>74</v>
      </c>
      <c r="AJ38" s="156" t="s">
        <v>74</v>
      </c>
      <c r="AK38" s="207">
        <v>0.7</v>
      </c>
      <c r="AL38" s="83">
        <v>0.8</v>
      </c>
      <c r="AM38" s="84">
        <v>1</v>
      </c>
      <c r="AN38" s="72" t="s">
        <v>266</v>
      </c>
      <c r="AO38" s="90" t="s">
        <v>265</v>
      </c>
      <c r="AP38" s="197" t="str">
        <f t="shared" si="3"/>
        <v>Cumplimiento de criterios ambientales</v>
      </c>
      <c r="AQ38" s="83">
        <v>0.7</v>
      </c>
      <c r="AR38" s="83">
        <f>(AL38+AB38)/2</f>
        <v>0.9</v>
      </c>
      <c r="AS38" s="84">
        <v>1</v>
      </c>
      <c r="AT38" s="90" t="s">
        <v>267</v>
      </c>
    </row>
    <row r="39" spans="1:783" ht="156" customHeight="1" x14ac:dyDescent="0.35">
      <c r="A39" s="23">
        <v>6</v>
      </c>
      <c r="B39" s="2" t="s">
        <v>253</v>
      </c>
      <c r="C39" s="2" t="s">
        <v>254</v>
      </c>
      <c r="D39" s="229" t="s">
        <v>268</v>
      </c>
      <c r="E39" s="8">
        <v>0.04</v>
      </c>
      <c r="F39" s="2" t="s">
        <v>256</v>
      </c>
      <c r="G39" s="2" t="s">
        <v>269</v>
      </c>
      <c r="H39" s="2" t="s">
        <v>270</v>
      </c>
      <c r="I39" s="3">
        <v>0</v>
      </c>
      <c r="J39" s="3" t="s">
        <v>89</v>
      </c>
      <c r="K39" s="2" t="s">
        <v>271</v>
      </c>
      <c r="L39" s="54">
        <v>0</v>
      </c>
      <c r="M39" s="55">
        <v>1</v>
      </c>
      <c r="N39" s="55">
        <v>1</v>
      </c>
      <c r="O39" s="55">
        <v>1</v>
      </c>
      <c r="P39" s="230">
        <v>1</v>
      </c>
      <c r="Q39" s="146" t="s">
        <v>69</v>
      </c>
      <c r="R39" s="3" t="s">
        <v>272</v>
      </c>
      <c r="S39" s="235" t="s">
        <v>273</v>
      </c>
      <c r="T39" s="3" t="s">
        <v>274</v>
      </c>
      <c r="U39" s="155" t="s">
        <v>263</v>
      </c>
      <c r="V39" s="118" t="s">
        <v>73</v>
      </c>
      <c r="W39" s="247" t="s">
        <v>73</v>
      </c>
      <c r="X39" s="46" t="s">
        <v>73</v>
      </c>
      <c r="Y39" s="10" t="s">
        <v>73</v>
      </c>
      <c r="Z39" s="18" t="s">
        <v>73</v>
      </c>
      <c r="AA39" s="207">
        <v>1</v>
      </c>
      <c r="AB39" s="83">
        <v>1</v>
      </c>
      <c r="AC39" s="84">
        <v>1</v>
      </c>
      <c r="AD39" s="72" t="s">
        <v>275</v>
      </c>
      <c r="AE39" s="204" t="s">
        <v>276</v>
      </c>
      <c r="AF39" s="89">
        <f t="shared" si="1"/>
        <v>1</v>
      </c>
      <c r="AG39" s="113">
        <v>0.75</v>
      </c>
      <c r="AH39" s="114">
        <f>AG39/AF39</f>
        <v>0.75</v>
      </c>
      <c r="AI39" s="72" t="s">
        <v>277</v>
      </c>
      <c r="AJ39" s="90" t="s">
        <v>276</v>
      </c>
      <c r="AK39" s="208">
        <v>1</v>
      </c>
      <c r="AL39" s="160">
        <f>1/3</f>
        <v>0.33333333333333331</v>
      </c>
      <c r="AM39" s="244">
        <f>AL39/AK39</f>
        <v>0.33333333333333331</v>
      </c>
      <c r="AN39" s="187" t="s">
        <v>278</v>
      </c>
      <c r="AO39" s="90" t="s">
        <v>276</v>
      </c>
      <c r="AP39" s="197" t="str">
        <f t="shared" si="3"/>
        <v>Nivel de participación en actividades de gestión documental</v>
      </c>
      <c r="AQ39" s="83">
        <v>1</v>
      </c>
      <c r="AR39" s="83">
        <f>(AL39+AG39+AB39)/3</f>
        <v>0.69444444444444431</v>
      </c>
      <c r="AS39" s="84">
        <f>AR39/AQ39</f>
        <v>0.69444444444444431</v>
      </c>
      <c r="AT39" s="90" t="s">
        <v>279</v>
      </c>
    </row>
    <row r="40" spans="1:783" ht="108.5" x14ac:dyDescent="0.35">
      <c r="A40" s="23">
        <v>6</v>
      </c>
      <c r="B40" s="2" t="s">
        <v>253</v>
      </c>
      <c r="C40" s="2" t="s">
        <v>254</v>
      </c>
      <c r="D40" s="229" t="s">
        <v>280</v>
      </c>
      <c r="E40" s="8">
        <v>0.03</v>
      </c>
      <c r="F40" s="2" t="s">
        <v>256</v>
      </c>
      <c r="G40" s="2" t="s">
        <v>281</v>
      </c>
      <c r="H40" s="2" t="s">
        <v>282</v>
      </c>
      <c r="I40" s="3">
        <v>0</v>
      </c>
      <c r="J40" s="3" t="s">
        <v>67</v>
      </c>
      <c r="K40" s="2" t="s">
        <v>283</v>
      </c>
      <c r="L40" s="54">
        <v>0</v>
      </c>
      <c r="M40" s="152">
        <v>0</v>
      </c>
      <c r="N40" s="152">
        <v>0</v>
      </c>
      <c r="O40" s="153">
        <v>1</v>
      </c>
      <c r="P40" s="56">
        <v>1</v>
      </c>
      <c r="Q40" s="146" t="s">
        <v>69</v>
      </c>
      <c r="R40" s="3" t="s">
        <v>284</v>
      </c>
      <c r="S40" s="235" t="s">
        <v>261</v>
      </c>
      <c r="T40" s="3" t="s">
        <v>285</v>
      </c>
      <c r="U40" s="155" t="s">
        <v>263</v>
      </c>
      <c r="V40" s="118" t="s">
        <v>73</v>
      </c>
      <c r="W40" s="247" t="s">
        <v>73</v>
      </c>
      <c r="X40" s="46" t="s">
        <v>73</v>
      </c>
      <c r="Y40" s="10" t="s">
        <v>73</v>
      </c>
      <c r="Z40" s="18" t="s">
        <v>73</v>
      </c>
      <c r="AA40" s="112" t="s">
        <v>74</v>
      </c>
      <c r="AB40" s="85" t="s">
        <v>74</v>
      </c>
      <c r="AC40" s="86" t="s">
        <v>74</v>
      </c>
      <c r="AD40" s="85" t="s">
        <v>74</v>
      </c>
      <c r="AE40" s="189" t="s">
        <v>74</v>
      </c>
      <c r="AF40" s="91" t="s">
        <v>74</v>
      </c>
      <c r="AG40" s="85" t="s">
        <v>74</v>
      </c>
      <c r="AH40" s="86" t="s">
        <v>74</v>
      </c>
      <c r="AI40" s="87" t="s">
        <v>74</v>
      </c>
      <c r="AJ40" s="92" t="s">
        <v>74</v>
      </c>
      <c r="AK40" s="112">
        <f t="shared" ref="AK40" si="9">O40</f>
        <v>1</v>
      </c>
      <c r="AL40" s="85">
        <v>1</v>
      </c>
      <c r="AM40" s="84">
        <v>1</v>
      </c>
      <c r="AN40" s="187" t="s">
        <v>286</v>
      </c>
      <c r="AO40" s="90" t="s">
        <v>287</v>
      </c>
      <c r="AP40" s="197" t="str">
        <f t="shared" si="3"/>
        <v>Caracterización de levantada</v>
      </c>
      <c r="AQ40" s="85">
        <v>1</v>
      </c>
      <c r="AR40" s="85">
        <v>1</v>
      </c>
      <c r="AS40" s="84">
        <v>1</v>
      </c>
      <c r="AT40" s="193" t="s">
        <v>286</v>
      </c>
    </row>
    <row r="41" spans="1:783" ht="108.5" x14ac:dyDescent="0.35">
      <c r="A41" s="23">
        <v>6</v>
      </c>
      <c r="B41" s="2" t="s">
        <v>253</v>
      </c>
      <c r="C41" s="2" t="s">
        <v>254</v>
      </c>
      <c r="D41" s="229" t="s">
        <v>288</v>
      </c>
      <c r="E41" s="8">
        <v>0.03</v>
      </c>
      <c r="F41" s="2" t="s">
        <v>256</v>
      </c>
      <c r="G41" s="2" t="s">
        <v>289</v>
      </c>
      <c r="H41" s="2" t="s">
        <v>290</v>
      </c>
      <c r="I41" s="3">
        <v>2</v>
      </c>
      <c r="J41" s="3" t="s">
        <v>67</v>
      </c>
      <c r="K41" s="2" t="s">
        <v>291</v>
      </c>
      <c r="L41" s="54">
        <v>0</v>
      </c>
      <c r="M41" s="54">
        <v>0</v>
      </c>
      <c r="N41" s="54">
        <v>1</v>
      </c>
      <c r="O41" s="54">
        <v>0</v>
      </c>
      <c r="P41" s="56">
        <v>1</v>
      </c>
      <c r="Q41" s="146" t="s">
        <v>69</v>
      </c>
      <c r="R41" s="3" t="s">
        <v>292</v>
      </c>
      <c r="S41" s="235" t="s">
        <v>261</v>
      </c>
      <c r="T41" s="3" t="s">
        <v>293</v>
      </c>
      <c r="U41" s="155" t="s">
        <v>263</v>
      </c>
      <c r="V41" s="118" t="s">
        <v>73</v>
      </c>
      <c r="W41" s="247" t="s">
        <v>73</v>
      </c>
      <c r="X41" s="46" t="s">
        <v>73</v>
      </c>
      <c r="Y41" s="10" t="s">
        <v>73</v>
      </c>
      <c r="Z41" s="18" t="s">
        <v>73</v>
      </c>
      <c r="AA41" s="112" t="s">
        <v>74</v>
      </c>
      <c r="AB41" s="85" t="s">
        <v>74</v>
      </c>
      <c r="AC41" s="86" t="s">
        <v>74</v>
      </c>
      <c r="AD41" s="85" t="s">
        <v>74</v>
      </c>
      <c r="AE41" s="189" t="s">
        <v>74</v>
      </c>
      <c r="AF41" s="91">
        <f t="shared" si="1"/>
        <v>1</v>
      </c>
      <c r="AG41" s="115">
        <v>1</v>
      </c>
      <c r="AH41" s="71">
        <v>1</v>
      </c>
      <c r="AI41" s="72" t="s">
        <v>294</v>
      </c>
      <c r="AJ41" s="90" t="s">
        <v>295</v>
      </c>
      <c r="AK41" s="112" t="s">
        <v>74</v>
      </c>
      <c r="AL41" s="85" t="s">
        <v>74</v>
      </c>
      <c r="AM41" s="86" t="s">
        <v>74</v>
      </c>
      <c r="AN41" s="85" t="s">
        <v>74</v>
      </c>
      <c r="AO41" s="156" t="s">
        <v>74</v>
      </c>
      <c r="AP41" s="197" t="str">
        <f t="shared" si="3"/>
        <v>Registro de buena práctica/idea innovadora</v>
      </c>
      <c r="AQ41" s="85">
        <v>1</v>
      </c>
      <c r="AR41" s="115">
        <v>1</v>
      </c>
      <c r="AS41" s="71">
        <v>1</v>
      </c>
      <c r="AT41" s="90" t="s">
        <v>294</v>
      </c>
    </row>
    <row r="42" spans="1:783" ht="108.5" x14ac:dyDescent="0.35">
      <c r="A42" s="23">
        <v>6</v>
      </c>
      <c r="B42" s="2" t="s">
        <v>253</v>
      </c>
      <c r="C42" s="2" t="s">
        <v>254</v>
      </c>
      <c r="D42" s="5" t="s">
        <v>296</v>
      </c>
      <c r="E42" s="8">
        <v>0.03</v>
      </c>
      <c r="F42" s="5" t="s">
        <v>256</v>
      </c>
      <c r="G42" s="5" t="s">
        <v>297</v>
      </c>
      <c r="H42" s="5" t="s">
        <v>298</v>
      </c>
      <c r="I42" s="32">
        <v>1</v>
      </c>
      <c r="J42" s="5" t="s">
        <v>89</v>
      </c>
      <c r="K42" s="5" t="s">
        <v>299</v>
      </c>
      <c r="L42" s="130">
        <v>1</v>
      </c>
      <c r="M42" s="8">
        <v>1</v>
      </c>
      <c r="N42" s="8">
        <v>1</v>
      </c>
      <c r="O42" s="8">
        <v>1</v>
      </c>
      <c r="P42" s="131">
        <v>1</v>
      </c>
      <c r="Q42" s="146" t="s">
        <v>69</v>
      </c>
      <c r="R42" s="2" t="s">
        <v>300</v>
      </c>
      <c r="S42" s="236" t="s">
        <v>261</v>
      </c>
      <c r="T42" s="2" t="s">
        <v>301</v>
      </c>
      <c r="U42" s="155" t="s">
        <v>263</v>
      </c>
      <c r="V42" s="214">
        <v>1</v>
      </c>
      <c r="W42" s="4">
        <v>0.73</v>
      </c>
      <c r="X42" s="46">
        <v>0.73</v>
      </c>
      <c r="Y42" s="10" t="s">
        <v>302</v>
      </c>
      <c r="Z42" s="18" t="s">
        <v>303</v>
      </c>
      <c r="AA42" s="207">
        <v>1</v>
      </c>
      <c r="AB42" s="73">
        <v>1</v>
      </c>
      <c r="AC42" s="71">
        <f>AB42/AA42</f>
        <v>1</v>
      </c>
      <c r="AD42" s="72" t="s">
        <v>304</v>
      </c>
      <c r="AE42" s="188" t="s">
        <v>305</v>
      </c>
      <c r="AF42" s="89">
        <f t="shared" si="1"/>
        <v>1</v>
      </c>
      <c r="AG42" s="113">
        <v>0.94</v>
      </c>
      <c r="AH42" s="114">
        <f>AG42/AF42</f>
        <v>0.94</v>
      </c>
      <c r="AI42" s="72" t="s">
        <v>306</v>
      </c>
      <c r="AJ42" s="90" t="s">
        <v>307</v>
      </c>
      <c r="AK42" s="209">
        <v>1</v>
      </c>
      <c r="AL42" s="73">
        <v>0</v>
      </c>
      <c r="AM42" s="71">
        <v>0</v>
      </c>
      <c r="AN42" s="161" t="s">
        <v>308</v>
      </c>
      <c r="AO42" s="90" t="s">
        <v>305</v>
      </c>
      <c r="AP42" s="197" t="str">
        <f t="shared" si="3"/>
        <v>Acciones correctivas documentadas y vigentes</v>
      </c>
      <c r="AQ42" s="83">
        <v>1</v>
      </c>
      <c r="AR42" s="83">
        <f>(AL42+AG42+AB42+W42)/4</f>
        <v>0.66749999999999998</v>
      </c>
      <c r="AS42" s="84">
        <f>(AM42+AH42+AC42+X42)/4</f>
        <v>0.66749999999999998</v>
      </c>
      <c r="AT42" s="90" t="s">
        <v>309</v>
      </c>
    </row>
    <row r="43" spans="1:783" ht="109" thickBot="1" x14ac:dyDescent="0.4">
      <c r="A43" s="233">
        <v>6</v>
      </c>
      <c r="B43" s="6" t="s">
        <v>253</v>
      </c>
      <c r="C43" s="6" t="s">
        <v>254</v>
      </c>
      <c r="D43" s="7" t="s">
        <v>310</v>
      </c>
      <c r="E43" s="22">
        <v>0.03</v>
      </c>
      <c r="F43" s="7" t="s">
        <v>256</v>
      </c>
      <c r="G43" s="7" t="s">
        <v>311</v>
      </c>
      <c r="H43" s="7" t="s">
        <v>312</v>
      </c>
      <c r="I43" s="33" t="s">
        <v>88</v>
      </c>
      <c r="J43" s="7" t="s">
        <v>89</v>
      </c>
      <c r="K43" s="7" t="s">
        <v>313</v>
      </c>
      <c r="L43" s="132"/>
      <c r="M43" s="22">
        <v>1</v>
      </c>
      <c r="N43" s="22">
        <v>1</v>
      </c>
      <c r="O43" s="22">
        <v>1</v>
      </c>
      <c r="P43" s="133">
        <v>1</v>
      </c>
      <c r="Q43" s="147" t="s">
        <v>69</v>
      </c>
      <c r="R43" s="6" t="s">
        <v>314</v>
      </c>
      <c r="S43" s="237" t="s">
        <v>315</v>
      </c>
      <c r="T43" s="6" t="s">
        <v>316</v>
      </c>
      <c r="U43" s="223" t="s">
        <v>263</v>
      </c>
      <c r="V43" s="222" t="s">
        <v>150</v>
      </c>
      <c r="W43" s="166" t="s">
        <v>150</v>
      </c>
      <c r="X43" s="108" t="s">
        <v>150</v>
      </c>
      <c r="Y43" s="19" t="s">
        <v>150</v>
      </c>
      <c r="Z43" s="220" t="s">
        <v>317</v>
      </c>
      <c r="AA43" s="217">
        <v>1</v>
      </c>
      <c r="AB43" s="94">
        <v>0.97</v>
      </c>
      <c r="AC43" s="95">
        <f>AB43/AA43</f>
        <v>0.97</v>
      </c>
      <c r="AD43" s="96" t="s">
        <v>318</v>
      </c>
      <c r="AE43" s="190" t="s">
        <v>319</v>
      </c>
      <c r="AF43" s="93">
        <f t="shared" si="1"/>
        <v>1</v>
      </c>
      <c r="AG43" s="116">
        <v>0.93</v>
      </c>
      <c r="AH43" s="117">
        <v>0.93</v>
      </c>
      <c r="AI43" s="96" t="s">
        <v>320</v>
      </c>
      <c r="AJ43" s="97" t="s">
        <v>321</v>
      </c>
      <c r="AK43" s="210">
        <v>1</v>
      </c>
      <c r="AL43" s="94">
        <f>112/115</f>
        <v>0.97391304347826091</v>
      </c>
      <c r="AM43" s="95">
        <f>112/115</f>
        <v>0.97391304347826091</v>
      </c>
      <c r="AN43" s="162" t="s">
        <v>322</v>
      </c>
      <c r="AO43" s="97" t="s">
        <v>321</v>
      </c>
      <c r="AP43" s="198" t="str">
        <f t="shared" si="3"/>
        <v>Porcentaje de cumplimiento publicación de información</v>
      </c>
      <c r="AQ43" s="94">
        <v>1</v>
      </c>
      <c r="AR43" s="94">
        <f>112/115</f>
        <v>0.97391304347826091</v>
      </c>
      <c r="AS43" s="95">
        <f>112/115</f>
        <v>0.97391304347826091</v>
      </c>
      <c r="AT43" s="194" t="s">
        <v>323</v>
      </c>
    </row>
    <row r="44" spans="1:783" ht="83.25" customHeight="1" thickBot="1" x14ac:dyDescent="0.4">
      <c r="D44" s="20" t="s">
        <v>324</v>
      </c>
      <c r="E44" s="21">
        <f>SUM(E38:E43)</f>
        <v>0.2</v>
      </c>
      <c r="J44" s="28"/>
      <c r="W44" s="218" t="s">
        <v>325</v>
      </c>
      <c r="X44" s="82">
        <f>+AVERAGE(X18:X43)</f>
        <v>0.79428571428571437</v>
      </c>
      <c r="Z44" s="105"/>
      <c r="AB44" s="124" t="s">
        <v>326</v>
      </c>
      <c r="AC44" s="82">
        <f>AVERAGE(AC18:AC43)</f>
        <v>0.8096444444444445</v>
      </c>
      <c r="AF44" s="37"/>
      <c r="AG44" s="124" t="s">
        <v>327</v>
      </c>
      <c r="AH44" s="82">
        <f>AVERAGE(AM18:AM43)</f>
        <v>0.91092571973937531</v>
      </c>
      <c r="AK44" s="37"/>
      <c r="AL44" s="199" t="s">
        <v>328</v>
      </c>
      <c r="AM44" s="82">
        <f>+AVERAGE(AM18:AM43)</f>
        <v>0.91092571973937531</v>
      </c>
      <c r="AR44" s="199" t="str">
        <f>AP15</f>
        <v>SEGUIMIENTO PLAN GESTION DEL PROCESO</v>
      </c>
      <c r="AS44" s="191">
        <f>+AVERAGE(AS18:AS43)</f>
        <v>0.92252636300897162</v>
      </c>
    </row>
    <row r="45" spans="1:783" ht="24.75" customHeight="1" x14ac:dyDescent="0.35">
      <c r="D45" s="14" t="s">
        <v>329</v>
      </c>
      <c r="E45" s="13">
        <f>E44+E37</f>
        <v>0.99990000000000023</v>
      </c>
      <c r="J45" s="28"/>
    </row>
    <row r="46" spans="1:783" x14ac:dyDescent="0.35">
      <c r="J46" s="28"/>
    </row>
    <row r="47" spans="1:783" x14ac:dyDescent="0.35">
      <c r="J47" s="28"/>
    </row>
    <row r="48" spans="1:783" ht="15" thickBot="1" x14ac:dyDescent="0.4">
      <c r="J48" s="28"/>
    </row>
    <row r="49" spans="8:18" ht="26" x14ac:dyDescent="0.35">
      <c r="H49" s="316" t="s">
        <v>330</v>
      </c>
      <c r="I49" s="317"/>
      <c r="J49" s="317"/>
      <c r="K49" s="317"/>
      <c r="L49" s="317"/>
      <c r="M49" s="317" t="s">
        <v>331</v>
      </c>
      <c r="N49" s="317"/>
      <c r="O49" s="317"/>
      <c r="P49" s="317"/>
      <c r="Q49" s="317"/>
      <c r="R49" s="318"/>
    </row>
    <row r="50" spans="8:18" ht="132.75" customHeight="1" thickBot="1" x14ac:dyDescent="0.4">
      <c r="H50" s="290" t="s">
        <v>332</v>
      </c>
      <c r="I50" s="291"/>
      <c r="J50" s="291"/>
      <c r="K50" s="291"/>
      <c r="L50" s="291"/>
      <c r="M50" s="292" t="s">
        <v>333</v>
      </c>
      <c r="N50" s="293"/>
      <c r="O50" s="293"/>
      <c r="P50" s="293"/>
      <c r="Q50" s="293"/>
      <c r="R50" s="294"/>
    </row>
  </sheetData>
  <mergeCells count="36">
    <mergeCell ref="H13:J13"/>
    <mergeCell ref="F37:P37"/>
    <mergeCell ref="Q37:U37"/>
    <mergeCell ref="AF15:AJ15"/>
    <mergeCell ref="AK15:AO15"/>
    <mergeCell ref="AP15:AT15"/>
    <mergeCell ref="AF16:AJ16"/>
    <mergeCell ref="AK16:AO16"/>
    <mergeCell ref="AP16:AT16"/>
    <mergeCell ref="H49:L49"/>
    <mergeCell ref="M49:R49"/>
    <mergeCell ref="H50:L50"/>
    <mergeCell ref="M50:R50"/>
    <mergeCell ref="AA15:AE15"/>
    <mergeCell ref="V16:Z16"/>
    <mergeCell ref="AA16:AE16"/>
    <mergeCell ref="V15:Z15"/>
    <mergeCell ref="A15:B16"/>
    <mergeCell ref="C15:C17"/>
    <mergeCell ref="D15:P16"/>
    <mergeCell ref="Q15:T16"/>
    <mergeCell ref="U15:U17"/>
    <mergeCell ref="H12:J12"/>
    <mergeCell ref="H11:J11"/>
    <mergeCell ref="H10:J10"/>
    <mergeCell ref="H9:J9"/>
    <mergeCell ref="A1:K1"/>
    <mergeCell ref="A2:K2"/>
    <mergeCell ref="A3:K3"/>
    <mergeCell ref="F4:J4"/>
    <mergeCell ref="A5:B8"/>
    <mergeCell ref="C5:D8"/>
    <mergeCell ref="H5:J5"/>
    <mergeCell ref="H6:J6"/>
    <mergeCell ref="H7:J7"/>
    <mergeCell ref="H8:J8"/>
  </mergeCells>
  <dataValidations count="3">
    <dataValidation type="list" allowBlank="1" showInputMessage="1" showErrorMessage="1" error="Escriba un texto " promptTitle="Cualquier contenido" sqref="F38:F41" xr:uid="{00000000-0002-0000-0000-000000000000}">
      <formula1>META2</formula1>
    </dataValidation>
    <dataValidation type="list" allowBlank="1" showInputMessage="1" showErrorMessage="1" sqref="J42:J43" xr:uid="{00000000-0002-0000-0000-000001000000}">
      <formula1>PROGRAMACION</formula1>
    </dataValidation>
    <dataValidation type="list" allowBlank="1" showInputMessage="1" showErrorMessage="1" sqref="Q38:Q43" xr:uid="{00000000-0002-0000-0000-000002000000}">
      <formula1>INDICADOR</formula1>
    </dataValidation>
  </dataValidations>
  <hyperlinks>
    <hyperlink ref="Z43" r:id="rId1" display="http://www.lacandelaria.gov.co/" xr:uid="{00000000-0004-0000-0000-000000000000}"/>
  </hyperlinks>
  <pageMargins left="0.7" right="0.7" top="0.75" bottom="0.75" header="0.3" footer="0.3"/>
  <pageSetup orientation="portrait" r:id="rId2"/>
  <ignoredErrors>
    <ignoredError sqref="AB22:AC22 AK22:AL22 AM27:AM29 AM22 AC42:AC43 AH36 AL23:AL25 AM25 AC33:AC35 AH33:AH34 AL34 AH39 AL43:AM43 AR43:AS43 AP42:AP43 AP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17 CANDELARIA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Liliana Patricia Casas Betancourt</cp:lastModifiedBy>
  <cp:revision/>
  <dcterms:created xsi:type="dcterms:W3CDTF">2020-04-16T16:02:46Z</dcterms:created>
  <dcterms:modified xsi:type="dcterms:W3CDTF">2021-02-09T17:18:45Z</dcterms:modified>
  <cp:category/>
  <cp:contentStatus/>
</cp:coreProperties>
</file>