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erin.moreno\Downloads\"/>
    </mc:Choice>
  </mc:AlternateContent>
  <bookViews>
    <workbookView xWindow="0" yWindow="0" windowWidth="20490" windowHeight="7050" tabRatio="752" firstSheet="10" activeTab="10"/>
  </bookViews>
  <sheets>
    <sheet name="Hoja3" sheetId="21" state="hidden" r:id="rId1"/>
    <sheet name="PAA 2022" sheetId="19" state="hidden" r:id="rId2"/>
    <sheet name="PAA" sheetId="2" state="hidden" r:id="rId3"/>
    <sheet name="INVERSIÓN" sheetId="9" state="hidden" r:id="rId4"/>
    <sheet name="FUNCIONAMIENTO" sheetId="8" state="hidden" r:id="rId5"/>
    <sheet name="MODIFICACIONES 2022" sheetId="23" state="hidden" r:id="rId6"/>
    <sheet name="MODIFICACIONES" sheetId="7" state="hidden" r:id="rId7"/>
    <sheet name="SIPSE" sheetId="12" state="hidden" r:id="rId8"/>
    <sheet name="Disponible" sheetId="16" state="hidden" r:id="rId9"/>
    <sheet name="Hoja1" sheetId="17" state="hidden" r:id="rId10"/>
    <sheet name="PARA PUBLICAR (2)" sheetId="24" r:id="rId11"/>
    <sheet name="PARA PUBLICAR" sheetId="20" state="hidden" r:id="rId12"/>
    <sheet name="Lista" sheetId="13" state="hidden" r:id="rId13"/>
  </sheets>
  <externalReferences>
    <externalReference r:id="rId14"/>
    <externalReference r:id="rId15"/>
    <externalReference r:id="rId16"/>
    <externalReference r:id="rId17"/>
  </externalReferences>
  <definedNames>
    <definedName name="_xlnm._FilterDatabase" localSheetId="8" hidden="1">Disponible!$A$2:$J$30</definedName>
    <definedName name="_xlnm._FilterDatabase" localSheetId="2" hidden="1">PAA!$A$6:$AM$262</definedName>
    <definedName name="_xlnm._FilterDatabase" localSheetId="1" hidden="1">'PAA 2022'!$A$6:$AG$159</definedName>
    <definedName name="_xlnm._FilterDatabase" localSheetId="11" hidden="1">'PARA PUBLICAR'!$A$1:$R$134</definedName>
    <definedName name="_xlnm._FilterDatabase" localSheetId="10" hidden="1">'PARA PUBLICAR (2)'!$A$1:$S$134</definedName>
    <definedName name="_xlnm._FilterDatabase" localSheetId="7" hidden="1">SIPSE!$A$1:$K$145</definedName>
    <definedName name="_xlnm.Print_Area" localSheetId="8">Disponible!$A$1:$G$30</definedName>
    <definedName name="_xlnm.Print_Titles" localSheetId="8">Disponible!$2:$2</definedName>
    <definedName name="Vigencias">'[1]Listados desplegables'!$M$2:$M$3</definedName>
  </definedNames>
  <calcPr calcId="162913"/>
  <pivotCaches>
    <pivotCache cacheId="0" r:id="rId18"/>
    <pivotCache cacheId="1"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23" l="1"/>
  <c r="R17" i="23" s="1"/>
  <c r="Q13" i="23"/>
  <c r="Q17" i="23" s="1"/>
  <c r="N13" i="23"/>
  <c r="M13" i="23"/>
  <c r="J13" i="23"/>
  <c r="S11" i="23"/>
  <c r="S13" i="23" s="1"/>
  <c r="S17" i="23" s="1"/>
  <c r="R11" i="23"/>
  <c r="Q11" i="23"/>
  <c r="P11" i="23"/>
  <c r="P13" i="23" s="1"/>
  <c r="P17" i="23" s="1"/>
  <c r="O11" i="23"/>
  <c r="O13" i="23" s="1"/>
  <c r="N11" i="23"/>
  <c r="M11" i="23"/>
  <c r="L11" i="23"/>
  <c r="L13" i="23" s="1"/>
  <c r="K11" i="23"/>
  <c r="K13" i="23" s="1"/>
  <c r="J5" i="23"/>
  <c r="J1" i="23"/>
  <c r="K150" i="19" l="1"/>
  <c r="G4" i="19" l="1"/>
  <c r="F4" i="19"/>
  <c r="F190" i="2" l="1"/>
  <c r="AK190" i="2"/>
  <c r="F189" i="2"/>
  <c r="AK189" i="2"/>
  <c r="AK112" i="2"/>
  <c r="F193" i="2"/>
  <c r="AK193" i="2"/>
  <c r="F195" i="2"/>
  <c r="AK195" i="2"/>
  <c r="F191" i="2"/>
  <c r="AK191" i="2"/>
  <c r="F187" i="2"/>
  <c r="AK187" i="2"/>
  <c r="F97" i="2"/>
  <c r="AK97" i="2"/>
  <c r="F87" i="2"/>
  <c r="AK87" i="2"/>
  <c r="F91" i="2"/>
  <c r="AK91" i="2"/>
  <c r="F95" i="2"/>
  <c r="AK95" i="2"/>
  <c r="F93" i="2"/>
  <c r="AK93" i="2"/>
  <c r="F185" i="2"/>
  <c r="AK185" i="2"/>
  <c r="F84" i="2"/>
  <c r="AK84" i="2"/>
  <c r="F186" i="2"/>
  <c r="AK186" i="2"/>
  <c r="AK157" i="2"/>
  <c r="F101" i="2"/>
  <c r="AK101" i="2"/>
  <c r="F102" i="2"/>
  <c r="AK102" i="2"/>
  <c r="F94" i="2"/>
  <c r="AK94" i="2"/>
  <c r="F85" i="2"/>
  <c r="AK85" i="2"/>
  <c r="F83" i="2"/>
  <c r="AK83" i="2"/>
  <c r="AK126" i="2"/>
  <c r="F125" i="2"/>
  <c r="AK125" i="2"/>
  <c r="F124" i="2"/>
  <c r="AK124" i="2"/>
  <c r="F146" i="2"/>
  <c r="F145" i="2"/>
  <c r="AK145" i="2"/>
  <c r="AK146" i="2"/>
  <c r="F70" i="2"/>
  <c r="F117" i="2"/>
  <c r="F119" i="2" s="1"/>
  <c r="AK118" i="2"/>
  <c r="AK117" i="2"/>
  <c r="AK70" i="2"/>
  <c r="AK130" i="2"/>
  <c r="F130" i="2"/>
  <c r="F69" i="2" s="1"/>
  <c r="F122" i="2"/>
  <c r="F123" i="2"/>
  <c r="AK123" i="2"/>
  <c r="F225" i="2"/>
  <c r="F162" i="2"/>
  <c r="AK120" i="2"/>
  <c r="AK162" i="2"/>
  <c r="H19" i="16"/>
  <c r="F48" i="2"/>
  <c r="F202" i="2"/>
  <c r="F47" i="2"/>
  <c r="F46" i="2"/>
  <c r="F133" i="2" l="1"/>
  <c r="AK154" i="2" l="1"/>
  <c r="F154" i="2"/>
  <c r="F153" i="2"/>
  <c r="AK153" i="2"/>
  <c r="AK152" i="2"/>
  <c r="AK156" i="2"/>
  <c r="AK150" i="2"/>
  <c r="F150" i="2"/>
  <c r="F176" i="2"/>
  <c r="F218" i="2"/>
  <c r="F40" i="2" l="1"/>
  <c r="AK198" i="2"/>
  <c r="F36" i="2"/>
  <c r="F33" i="2"/>
  <c r="F32" i="2"/>
  <c r="AK32" i="2"/>
  <c r="E28" i="2" l="1"/>
  <c r="F28" i="2"/>
  <c r="F16" i="17" l="1"/>
  <c r="H12" i="17"/>
  <c r="F17" i="17" s="1"/>
  <c r="H13" i="17"/>
  <c r="F18" i="17" s="1"/>
  <c r="H11" i="17"/>
  <c r="E28" i="16"/>
  <c r="S11" i="7"/>
  <c r="S13" i="7" s="1"/>
  <c r="F20" i="17" l="1"/>
  <c r="F24" i="17" s="1"/>
  <c r="S17" i="7"/>
  <c r="E24" i="16"/>
  <c r="E14" i="16"/>
  <c r="E11" i="16"/>
  <c r="E10" i="16"/>
  <c r="F17" i="2" l="1"/>
  <c r="AK39" i="2" l="1"/>
  <c r="D28" i="16" l="1"/>
  <c r="D27" i="16"/>
  <c r="D22" i="16" l="1"/>
  <c r="F20" i="16" l="1"/>
  <c r="D18" i="16"/>
  <c r="D11" i="16"/>
  <c r="D10" i="16"/>
  <c r="D9" i="16"/>
  <c r="D5" i="16" l="1"/>
  <c r="D4" i="16"/>
  <c r="F4" i="16" s="1"/>
  <c r="F28" i="16" l="1"/>
  <c r="F112" i="2" l="1"/>
  <c r="F170" i="2" s="1"/>
  <c r="F29" i="16"/>
  <c r="D25" i="16" l="1"/>
  <c r="F25" i="16" s="1"/>
  <c r="H25" i="16" s="1"/>
  <c r="F152" i="2" l="1"/>
  <c r="F211" i="2" l="1"/>
  <c r="F126" i="2"/>
  <c r="F115" i="2"/>
  <c r="F113" i="2"/>
  <c r="F76" i="2" l="1"/>
  <c r="F144" i="2"/>
  <c r="F67" i="2"/>
  <c r="F120" i="2"/>
  <c r="F49" i="2"/>
  <c r="F53" i="2" s="1"/>
  <c r="F147" i="2" l="1"/>
  <c r="AK138" i="2"/>
  <c r="AK40" i="2"/>
  <c r="F63" i="2" l="1"/>
  <c r="F62" i="2"/>
  <c r="R11" i="7" l="1"/>
  <c r="R13" i="7" s="1"/>
  <c r="R17" i="7" s="1"/>
  <c r="F21" i="2" l="1"/>
  <c r="F22" i="2"/>
  <c r="F23" i="2"/>
  <c r="F24" i="2"/>
  <c r="F26" i="2"/>
  <c r="AM156" i="2"/>
  <c r="AK115" i="2" l="1"/>
  <c r="AK218" i="2" l="1"/>
  <c r="K54" i="2" l="1"/>
  <c r="K224" i="2"/>
  <c r="K223" i="2"/>
  <c r="K222" i="2"/>
  <c r="K219" i="2"/>
  <c r="AK49" i="2"/>
  <c r="AK48" i="2"/>
  <c r="AK143" i="2" l="1"/>
  <c r="F143" i="2"/>
  <c r="F72" i="2" s="1"/>
  <c r="F138" i="2" l="1"/>
  <c r="A11" i="16" l="1"/>
  <c r="D1" i="16"/>
  <c r="AK111" i="2" l="1"/>
  <c r="E9" i="16" l="1"/>
  <c r="E1" i="16" s="1"/>
  <c r="F1" i="16" s="1"/>
  <c r="K203" i="2" l="1"/>
  <c r="K211" i="2"/>
  <c r="K201" i="2"/>
  <c r="K200" i="2" l="1"/>
  <c r="F30" i="16" l="1"/>
  <c r="F27" i="16"/>
  <c r="H27" i="16" s="1"/>
  <c r="F24" i="16"/>
  <c r="H24" i="16" s="1"/>
  <c r="F23" i="16"/>
  <c r="H23" i="16" s="1"/>
  <c r="F22" i="16"/>
  <c r="F21" i="16"/>
  <c r="F18" i="16"/>
  <c r="F19" i="16"/>
  <c r="F16" i="16"/>
  <c r="F17" i="16"/>
  <c r="F15" i="16"/>
  <c r="F14" i="16"/>
  <c r="F13" i="16"/>
  <c r="F12" i="16"/>
  <c r="F11" i="16"/>
  <c r="F10" i="16"/>
  <c r="F9" i="16"/>
  <c r="F5" i="16"/>
  <c r="F3" i="16" l="1"/>
  <c r="F98" i="2" l="1"/>
  <c r="F81" i="2" l="1"/>
  <c r="AK89" i="2" l="1"/>
  <c r="AK98" i="2"/>
  <c r="Q11" i="7" l="1"/>
  <c r="Q13" i="7" s="1"/>
  <c r="Q17" i="7" s="1"/>
  <c r="AK167" i="2"/>
  <c r="AK99" i="2"/>
  <c r="AK81" i="2"/>
  <c r="AK5" i="2"/>
  <c r="AK31" i="2"/>
  <c r="K209" i="2" l="1"/>
  <c r="K208" i="2"/>
  <c r="K207" i="2"/>
  <c r="K206" i="2"/>
  <c r="K205" i="2"/>
  <c r="K204" i="2"/>
  <c r="K202" i="2"/>
  <c r="F59" i="2"/>
  <c r="J5" i="7" l="1"/>
  <c r="J13" i="7" s="1"/>
  <c r="P11" i="7" l="1"/>
  <c r="P13" i="7" l="1"/>
  <c r="P17" i="7" s="1"/>
  <c r="F167" i="2" l="1"/>
  <c r="AJ167" i="2"/>
  <c r="AJ157" i="2"/>
  <c r="AJ81" i="2"/>
  <c r="AJ99" i="2"/>
  <c r="F99" i="2"/>
  <c r="AJ187" i="2"/>
  <c r="AJ191" i="2"/>
  <c r="AJ112" i="2"/>
  <c r="AJ146" i="2"/>
  <c r="AJ70" i="2"/>
  <c r="AJ123" i="2"/>
  <c r="AJ162" i="2"/>
  <c r="F262" i="2" l="1"/>
  <c r="AJ156" i="2"/>
  <c r="AJ40" i="2"/>
  <c r="AJ31" i="2"/>
  <c r="AJ5" i="2" l="1"/>
  <c r="A3" i="12"/>
  <c r="B3" i="12"/>
  <c r="C3" i="12"/>
  <c r="D3" i="12"/>
  <c r="E3" i="12"/>
  <c r="F3" i="12"/>
  <c r="G3" i="12"/>
  <c r="H3" i="12"/>
  <c r="I3" i="12"/>
  <c r="J3" i="12"/>
  <c r="A4" i="12"/>
  <c r="B4" i="12"/>
  <c r="C4" i="12"/>
  <c r="D4" i="12"/>
  <c r="E4" i="12"/>
  <c r="F4" i="12"/>
  <c r="G4" i="12"/>
  <c r="H4" i="12"/>
  <c r="I4" i="12"/>
  <c r="J4" i="12"/>
  <c r="A5" i="12"/>
  <c r="B5" i="12"/>
  <c r="C5" i="12"/>
  <c r="D5" i="12"/>
  <c r="E5" i="12"/>
  <c r="F5" i="12"/>
  <c r="G5" i="12"/>
  <c r="H5" i="12"/>
  <c r="I5" i="12"/>
  <c r="J5" i="12"/>
  <c r="A6" i="12"/>
  <c r="B6" i="12"/>
  <c r="C6" i="12"/>
  <c r="D6" i="12"/>
  <c r="E6" i="12"/>
  <c r="F6" i="12"/>
  <c r="G6" i="12"/>
  <c r="H6" i="12"/>
  <c r="I6" i="12"/>
  <c r="J6" i="12"/>
  <c r="A7" i="12"/>
  <c r="B7" i="12"/>
  <c r="C7" i="12"/>
  <c r="D7" i="12"/>
  <c r="E7" i="12"/>
  <c r="F7" i="12"/>
  <c r="G7" i="12"/>
  <c r="H7" i="12"/>
  <c r="I7" i="12"/>
  <c r="J7" i="12"/>
  <c r="A8" i="12"/>
  <c r="B8" i="12"/>
  <c r="C8" i="12"/>
  <c r="D8" i="12"/>
  <c r="E8" i="12"/>
  <c r="F8" i="12"/>
  <c r="G8" i="12"/>
  <c r="H8" i="12"/>
  <c r="I8" i="12"/>
  <c r="J8" i="12"/>
  <c r="A9" i="12"/>
  <c r="B9" i="12"/>
  <c r="C9" i="12"/>
  <c r="D9" i="12"/>
  <c r="E9" i="12"/>
  <c r="F9" i="12"/>
  <c r="G9" i="12"/>
  <c r="H9" i="12"/>
  <c r="I9" i="12"/>
  <c r="J9" i="12"/>
  <c r="A10" i="12"/>
  <c r="B10" i="12"/>
  <c r="C10" i="12"/>
  <c r="D10" i="12"/>
  <c r="E10" i="12"/>
  <c r="F10" i="12"/>
  <c r="G10" i="12"/>
  <c r="H10" i="12"/>
  <c r="I10" i="12"/>
  <c r="J10" i="12"/>
  <c r="A11" i="12"/>
  <c r="B11" i="12"/>
  <c r="C11" i="12"/>
  <c r="D11" i="12"/>
  <c r="E11" i="12"/>
  <c r="F11" i="12"/>
  <c r="G11" i="12"/>
  <c r="H11" i="12"/>
  <c r="I11" i="12"/>
  <c r="J11" i="12"/>
  <c r="A12" i="12"/>
  <c r="B12" i="12"/>
  <c r="C12" i="12"/>
  <c r="D12" i="12"/>
  <c r="E12" i="12"/>
  <c r="F12" i="12"/>
  <c r="G12" i="12"/>
  <c r="H12" i="12"/>
  <c r="I12" i="12"/>
  <c r="J12" i="12"/>
  <c r="A13" i="12"/>
  <c r="B13" i="12"/>
  <c r="C13" i="12"/>
  <c r="D13" i="12"/>
  <c r="E13" i="12"/>
  <c r="F13" i="12"/>
  <c r="G13" i="12"/>
  <c r="H13" i="12"/>
  <c r="I13" i="12"/>
  <c r="J13" i="12"/>
  <c r="A14" i="12"/>
  <c r="B14" i="12"/>
  <c r="C14" i="12"/>
  <c r="D14" i="12"/>
  <c r="E14" i="12"/>
  <c r="F14" i="12"/>
  <c r="G14" i="12"/>
  <c r="H14" i="12"/>
  <c r="I14" i="12"/>
  <c r="J14" i="12"/>
  <c r="A15" i="12"/>
  <c r="B15" i="12"/>
  <c r="C15" i="12"/>
  <c r="D15" i="12"/>
  <c r="E15" i="12"/>
  <c r="F15" i="12"/>
  <c r="G15" i="12"/>
  <c r="H15" i="12"/>
  <c r="I15" i="12"/>
  <c r="J15" i="12"/>
  <c r="A16" i="12"/>
  <c r="B16" i="12"/>
  <c r="C16" i="12"/>
  <c r="D16" i="12"/>
  <c r="E16" i="12"/>
  <c r="F16" i="12"/>
  <c r="G16" i="12"/>
  <c r="H16" i="12"/>
  <c r="I16" i="12"/>
  <c r="J16" i="12"/>
  <c r="A17" i="12"/>
  <c r="B17" i="12"/>
  <c r="C17" i="12"/>
  <c r="D17" i="12"/>
  <c r="E17" i="12"/>
  <c r="F17" i="12"/>
  <c r="G17" i="12"/>
  <c r="H17" i="12"/>
  <c r="I17" i="12"/>
  <c r="J17" i="12"/>
  <c r="A18" i="12"/>
  <c r="B18" i="12"/>
  <c r="C18" i="12"/>
  <c r="D18" i="12"/>
  <c r="E18" i="12"/>
  <c r="F18" i="12"/>
  <c r="G18" i="12"/>
  <c r="H18" i="12"/>
  <c r="I18" i="12"/>
  <c r="J18" i="12"/>
  <c r="A19" i="12"/>
  <c r="B19" i="12"/>
  <c r="C19" i="12"/>
  <c r="D19" i="12"/>
  <c r="E19" i="12"/>
  <c r="F19" i="12"/>
  <c r="G19" i="12"/>
  <c r="H19" i="12"/>
  <c r="I19" i="12"/>
  <c r="J19" i="12"/>
  <c r="A20" i="12"/>
  <c r="B20" i="12"/>
  <c r="C20" i="12"/>
  <c r="D20" i="12"/>
  <c r="E20" i="12"/>
  <c r="F20" i="12"/>
  <c r="G20" i="12"/>
  <c r="H20" i="12"/>
  <c r="I20" i="12"/>
  <c r="J20" i="12"/>
  <c r="A21" i="12"/>
  <c r="B21" i="12"/>
  <c r="C21" i="12"/>
  <c r="D21" i="12"/>
  <c r="E21" i="12"/>
  <c r="F21" i="12"/>
  <c r="G21" i="12"/>
  <c r="H21" i="12"/>
  <c r="I21" i="12"/>
  <c r="J21" i="12"/>
  <c r="A22" i="12"/>
  <c r="B22" i="12"/>
  <c r="C22" i="12"/>
  <c r="D22" i="12"/>
  <c r="E22" i="12"/>
  <c r="F22" i="12"/>
  <c r="G22" i="12"/>
  <c r="H22" i="12"/>
  <c r="I22" i="12"/>
  <c r="J22" i="12"/>
  <c r="A23" i="12"/>
  <c r="B23" i="12"/>
  <c r="C23" i="12"/>
  <c r="D23" i="12"/>
  <c r="E23" i="12"/>
  <c r="F23" i="12"/>
  <c r="G23" i="12"/>
  <c r="H23" i="12"/>
  <c r="I23" i="12"/>
  <c r="J23" i="12"/>
  <c r="A24" i="12"/>
  <c r="B24" i="12"/>
  <c r="C24" i="12"/>
  <c r="D24" i="12"/>
  <c r="E24" i="12"/>
  <c r="F24" i="12"/>
  <c r="G24" i="12"/>
  <c r="H24" i="12"/>
  <c r="J24" i="12"/>
  <c r="A25" i="12"/>
  <c r="B25" i="12"/>
  <c r="C25" i="12"/>
  <c r="D25" i="12"/>
  <c r="E25" i="12"/>
  <c r="F25" i="12"/>
  <c r="G25" i="12"/>
  <c r="H25" i="12"/>
  <c r="I25" i="12"/>
  <c r="J25" i="12"/>
  <c r="A26" i="12"/>
  <c r="B26" i="12"/>
  <c r="C26" i="12"/>
  <c r="D26" i="12"/>
  <c r="E26" i="12"/>
  <c r="F26" i="12"/>
  <c r="G26" i="12"/>
  <c r="H26" i="12"/>
  <c r="I26" i="12"/>
  <c r="J26" i="12"/>
  <c r="A27" i="12"/>
  <c r="B27" i="12"/>
  <c r="C27" i="12"/>
  <c r="D27" i="12"/>
  <c r="E27" i="12"/>
  <c r="F27" i="12"/>
  <c r="G27" i="12"/>
  <c r="H27" i="12"/>
  <c r="I27" i="12"/>
  <c r="A28" i="12"/>
  <c r="B28" i="12"/>
  <c r="C28" i="12"/>
  <c r="D28" i="12"/>
  <c r="E28" i="12"/>
  <c r="F28" i="12"/>
  <c r="G28" i="12"/>
  <c r="H28" i="12"/>
  <c r="I28" i="12"/>
  <c r="J28" i="12"/>
  <c r="A29" i="12"/>
  <c r="B29" i="12"/>
  <c r="C29" i="12"/>
  <c r="D29" i="12"/>
  <c r="E29" i="12"/>
  <c r="F29" i="12"/>
  <c r="G29" i="12"/>
  <c r="H29" i="12"/>
  <c r="I29" i="12"/>
  <c r="J29" i="12"/>
  <c r="A30" i="12"/>
  <c r="B30" i="12"/>
  <c r="C30" i="12"/>
  <c r="D30" i="12"/>
  <c r="E30" i="12"/>
  <c r="F30" i="12"/>
  <c r="G30" i="12"/>
  <c r="H30" i="12"/>
  <c r="A31" i="12"/>
  <c r="B31" i="12"/>
  <c r="C31" i="12"/>
  <c r="D31" i="12"/>
  <c r="E31" i="12"/>
  <c r="F31" i="12"/>
  <c r="G31" i="12"/>
  <c r="H31" i="12"/>
  <c r="A32" i="12"/>
  <c r="B32" i="12"/>
  <c r="C32" i="12"/>
  <c r="D32" i="12"/>
  <c r="E32" i="12"/>
  <c r="F32" i="12"/>
  <c r="G32" i="12"/>
  <c r="H32" i="12"/>
  <c r="I32" i="12"/>
  <c r="J32" i="12"/>
  <c r="A33" i="12"/>
  <c r="B33" i="12"/>
  <c r="C33" i="12"/>
  <c r="D33" i="12"/>
  <c r="E33" i="12"/>
  <c r="F33" i="12"/>
  <c r="G33" i="12"/>
  <c r="I33" i="12"/>
  <c r="J33" i="12"/>
  <c r="A34" i="12"/>
  <c r="B34" i="12"/>
  <c r="C34" i="12"/>
  <c r="D34" i="12"/>
  <c r="E34" i="12"/>
  <c r="F34" i="12"/>
  <c r="G34" i="12"/>
  <c r="H34" i="12"/>
  <c r="I34" i="12"/>
  <c r="J34" i="12"/>
  <c r="A35" i="12"/>
  <c r="B35" i="12"/>
  <c r="C35" i="12"/>
  <c r="D35" i="12"/>
  <c r="E35" i="12"/>
  <c r="F35" i="12"/>
  <c r="G35" i="12"/>
  <c r="H35" i="12"/>
  <c r="I35" i="12"/>
  <c r="J35" i="12"/>
  <c r="A36" i="12"/>
  <c r="B36" i="12"/>
  <c r="C36" i="12"/>
  <c r="D36" i="12"/>
  <c r="E36" i="12"/>
  <c r="F36" i="12"/>
  <c r="G36" i="12"/>
  <c r="H36" i="12"/>
  <c r="I36" i="12"/>
  <c r="J36" i="12"/>
  <c r="A37" i="12"/>
  <c r="B37" i="12"/>
  <c r="C37" i="12"/>
  <c r="D37" i="12"/>
  <c r="E37" i="12"/>
  <c r="F37" i="12"/>
  <c r="G37" i="12"/>
  <c r="H37" i="12"/>
  <c r="I37" i="12"/>
  <c r="J37" i="12"/>
  <c r="A38" i="12"/>
  <c r="B38" i="12"/>
  <c r="C38" i="12"/>
  <c r="D38" i="12"/>
  <c r="E38" i="12"/>
  <c r="F38" i="12"/>
  <c r="G38" i="12"/>
  <c r="H38" i="12"/>
  <c r="I38" i="12"/>
  <c r="J38" i="12"/>
  <c r="A39" i="12"/>
  <c r="B39" i="12"/>
  <c r="C39" i="12"/>
  <c r="D39" i="12"/>
  <c r="E39" i="12"/>
  <c r="F39" i="12"/>
  <c r="G39" i="12"/>
  <c r="H39" i="12"/>
  <c r="I39" i="12"/>
  <c r="J39" i="12"/>
  <c r="A40" i="12"/>
  <c r="B40" i="12"/>
  <c r="C40" i="12"/>
  <c r="D40" i="12"/>
  <c r="E40" i="12"/>
  <c r="F40" i="12"/>
  <c r="G40" i="12"/>
  <c r="H40" i="12"/>
  <c r="I40" i="12"/>
  <c r="J40" i="12"/>
  <c r="A41" i="12"/>
  <c r="B41" i="12"/>
  <c r="C41" i="12"/>
  <c r="D41" i="12"/>
  <c r="E41" i="12"/>
  <c r="F41" i="12"/>
  <c r="G41" i="12"/>
  <c r="H41" i="12"/>
  <c r="I41" i="12"/>
  <c r="J41" i="12"/>
  <c r="A42" i="12"/>
  <c r="B42" i="12"/>
  <c r="C42" i="12"/>
  <c r="D42" i="12"/>
  <c r="E42" i="12"/>
  <c r="F42" i="12"/>
  <c r="G42" i="12"/>
  <c r="H42" i="12"/>
  <c r="J42" i="12"/>
  <c r="A43" i="12"/>
  <c r="B43" i="12"/>
  <c r="C43" i="12"/>
  <c r="D43" i="12"/>
  <c r="E43" i="12"/>
  <c r="F43" i="12"/>
  <c r="G43" i="12"/>
  <c r="H43" i="12"/>
  <c r="J43" i="12"/>
  <c r="A44" i="12"/>
  <c r="B44" i="12"/>
  <c r="C44" i="12"/>
  <c r="D44" i="12"/>
  <c r="E44" i="12"/>
  <c r="F44" i="12"/>
  <c r="G44" i="12"/>
  <c r="H44" i="12"/>
  <c r="J44" i="12"/>
  <c r="A45" i="12"/>
  <c r="B45" i="12"/>
  <c r="C45" i="12"/>
  <c r="D45" i="12"/>
  <c r="E45" i="12"/>
  <c r="F45" i="12"/>
  <c r="G45" i="12"/>
  <c r="H45" i="12"/>
  <c r="I45" i="12"/>
  <c r="J45" i="12"/>
  <c r="A46" i="12"/>
  <c r="B46" i="12"/>
  <c r="C46" i="12"/>
  <c r="D46" i="12"/>
  <c r="E46" i="12"/>
  <c r="F46" i="12"/>
  <c r="G46" i="12"/>
  <c r="H46" i="12"/>
  <c r="I46" i="12"/>
  <c r="J46" i="12"/>
  <c r="A47" i="12"/>
  <c r="B47" i="12"/>
  <c r="C47" i="12"/>
  <c r="D47" i="12"/>
  <c r="E47" i="12"/>
  <c r="F47" i="12"/>
  <c r="G47" i="12"/>
  <c r="H47" i="12"/>
  <c r="I47" i="12"/>
  <c r="J47" i="12"/>
  <c r="A48" i="12"/>
  <c r="B48" i="12"/>
  <c r="C48" i="12"/>
  <c r="D48" i="12"/>
  <c r="E48" i="12"/>
  <c r="F48" i="12"/>
  <c r="G48" i="12"/>
  <c r="H48" i="12"/>
  <c r="I48" i="12"/>
  <c r="J48" i="12"/>
  <c r="A49" i="12"/>
  <c r="B49" i="12"/>
  <c r="C49" i="12"/>
  <c r="D49" i="12"/>
  <c r="E49" i="12"/>
  <c r="F49" i="12"/>
  <c r="G49" i="12"/>
  <c r="H49" i="12"/>
  <c r="I49" i="12"/>
  <c r="J49" i="12"/>
  <c r="A50" i="12"/>
  <c r="B50" i="12"/>
  <c r="C50" i="12"/>
  <c r="D50" i="12"/>
  <c r="E50" i="12"/>
  <c r="F50" i="12"/>
  <c r="G50" i="12"/>
  <c r="H50" i="12"/>
  <c r="I50" i="12"/>
  <c r="J50" i="12"/>
  <c r="A51" i="12"/>
  <c r="B51" i="12"/>
  <c r="C51" i="12"/>
  <c r="D51" i="12"/>
  <c r="E51" i="12"/>
  <c r="F51" i="12"/>
  <c r="G51" i="12"/>
  <c r="H51" i="12"/>
  <c r="I51" i="12"/>
  <c r="J51" i="12"/>
  <c r="A52" i="12"/>
  <c r="B52" i="12"/>
  <c r="C52" i="12"/>
  <c r="D52" i="12"/>
  <c r="E52" i="12"/>
  <c r="F52" i="12"/>
  <c r="G52" i="12"/>
  <c r="H52" i="12"/>
  <c r="I52" i="12"/>
  <c r="J52" i="12"/>
  <c r="A53" i="12"/>
  <c r="B53" i="12"/>
  <c r="C53" i="12"/>
  <c r="D53" i="12"/>
  <c r="E53" i="12"/>
  <c r="F53" i="12"/>
  <c r="G53" i="12"/>
  <c r="H53" i="12"/>
  <c r="I53" i="12"/>
  <c r="J53" i="12"/>
  <c r="A54" i="12"/>
  <c r="B54" i="12"/>
  <c r="C54" i="12"/>
  <c r="D54" i="12"/>
  <c r="E54" i="12"/>
  <c r="F54" i="12"/>
  <c r="G54" i="12"/>
  <c r="H54" i="12"/>
  <c r="I54" i="12"/>
  <c r="J54" i="12"/>
  <c r="A55" i="12"/>
  <c r="B55" i="12"/>
  <c r="C55" i="12"/>
  <c r="D55" i="12"/>
  <c r="E55" i="12"/>
  <c r="F55" i="12"/>
  <c r="G55" i="12"/>
  <c r="H55" i="12"/>
  <c r="I55" i="12"/>
  <c r="J55" i="12"/>
  <c r="A56" i="12"/>
  <c r="B56" i="12"/>
  <c r="C56" i="12"/>
  <c r="D56" i="12"/>
  <c r="E56" i="12"/>
  <c r="F56" i="12"/>
  <c r="G56" i="12"/>
  <c r="H56" i="12"/>
  <c r="I56" i="12"/>
  <c r="A57" i="12"/>
  <c r="B57" i="12"/>
  <c r="C57" i="12"/>
  <c r="D57" i="12"/>
  <c r="E57" i="12"/>
  <c r="F57" i="12"/>
  <c r="G57" i="12"/>
  <c r="H57" i="12"/>
  <c r="I57" i="12"/>
  <c r="J57" i="12"/>
  <c r="A58" i="12"/>
  <c r="B58" i="12"/>
  <c r="C58" i="12"/>
  <c r="D58" i="12"/>
  <c r="E58" i="12"/>
  <c r="F58" i="12"/>
  <c r="G58" i="12"/>
  <c r="H58" i="12"/>
  <c r="I58" i="12"/>
  <c r="J58" i="12"/>
  <c r="A59" i="12"/>
  <c r="B59" i="12"/>
  <c r="C59" i="12"/>
  <c r="D59" i="12"/>
  <c r="E59" i="12"/>
  <c r="F59" i="12"/>
  <c r="G59" i="12"/>
  <c r="H59" i="12"/>
  <c r="I59" i="12"/>
  <c r="J59" i="12"/>
  <c r="A60" i="12"/>
  <c r="B60" i="12"/>
  <c r="C60" i="12"/>
  <c r="D60" i="12"/>
  <c r="E60" i="12"/>
  <c r="F60" i="12"/>
  <c r="G60" i="12"/>
  <c r="H60" i="12"/>
  <c r="I60" i="12"/>
  <c r="J60" i="12"/>
  <c r="A61" i="12"/>
  <c r="B61" i="12"/>
  <c r="C61" i="12"/>
  <c r="D61" i="12"/>
  <c r="E61" i="12"/>
  <c r="F61" i="12"/>
  <c r="G61" i="12"/>
  <c r="H61" i="12"/>
  <c r="I61" i="12"/>
  <c r="J61" i="12"/>
  <c r="A62" i="12"/>
  <c r="B62" i="12"/>
  <c r="C62" i="12"/>
  <c r="D62" i="12"/>
  <c r="E62" i="12"/>
  <c r="F62" i="12"/>
  <c r="G62" i="12"/>
  <c r="H62" i="12"/>
  <c r="I62" i="12"/>
  <c r="J62" i="12"/>
  <c r="A63" i="12"/>
  <c r="B63" i="12"/>
  <c r="C63" i="12"/>
  <c r="D63" i="12"/>
  <c r="E63" i="12"/>
  <c r="F63" i="12"/>
  <c r="G63" i="12"/>
  <c r="H63" i="12"/>
  <c r="I63" i="12"/>
  <c r="J63" i="12"/>
  <c r="A64" i="12"/>
  <c r="B64" i="12"/>
  <c r="C64" i="12"/>
  <c r="D64" i="12"/>
  <c r="E64" i="12"/>
  <c r="F64" i="12"/>
  <c r="G64" i="12"/>
  <c r="H64" i="12"/>
  <c r="I64" i="12"/>
  <c r="J64" i="12"/>
  <c r="A65" i="12"/>
  <c r="B65" i="12"/>
  <c r="C65" i="12"/>
  <c r="D65" i="12"/>
  <c r="E65" i="12"/>
  <c r="F65" i="12"/>
  <c r="G65" i="12"/>
  <c r="H65" i="12"/>
  <c r="J65" i="12"/>
  <c r="A66" i="12"/>
  <c r="B66" i="12"/>
  <c r="C66" i="12"/>
  <c r="D66" i="12"/>
  <c r="E66" i="12"/>
  <c r="F66" i="12"/>
  <c r="G66" i="12"/>
  <c r="H66" i="12"/>
  <c r="J66" i="12"/>
  <c r="A67" i="12"/>
  <c r="B67" i="12"/>
  <c r="C67" i="12"/>
  <c r="D67" i="12"/>
  <c r="E67" i="12"/>
  <c r="F67" i="12"/>
  <c r="G67" i="12"/>
  <c r="H67" i="12"/>
  <c r="I67" i="12"/>
  <c r="J67" i="12"/>
  <c r="A68" i="12"/>
  <c r="B68" i="12"/>
  <c r="C68" i="12"/>
  <c r="D68" i="12"/>
  <c r="E68" i="12"/>
  <c r="F68" i="12"/>
  <c r="G68" i="12"/>
  <c r="H68" i="12"/>
  <c r="J68" i="12"/>
  <c r="A69" i="12"/>
  <c r="B69" i="12"/>
  <c r="C69" i="12"/>
  <c r="D69" i="12"/>
  <c r="E69" i="12"/>
  <c r="F69" i="12"/>
  <c r="G69" i="12"/>
  <c r="H69" i="12"/>
  <c r="I69" i="12"/>
  <c r="J69" i="12"/>
  <c r="A70" i="12"/>
  <c r="B70" i="12"/>
  <c r="C70" i="12"/>
  <c r="D70" i="12"/>
  <c r="E70" i="12"/>
  <c r="F70" i="12"/>
  <c r="G70" i="12"/>
  <c r="H70" i="12"/>
  <c r="I70" i="12"/>
  <c r="J70" i="12"/>
  <c r="A71" i="12"/>
  <c r="B71" i="12"/>
  <c r="C71" i="12"/>
  <c r="D71" i="12"/>
  <c r="E71" i="12"/>
  <c r="F71" i="12"/>
  <c r="G71" i="12"/>
  <c r="H71" i="12"/>
  <c r="I71" i="12"/>
  <c r="J71" i="12"/>
  <c r="A72" i="12"/>
  <c r="B72" i="12"/>
  <c r="C72" i="12"/>
  <c r="D72" i="12"/>
  <c r="E72" i="12"/>
  <c r="F72" i="12"/>
  <c r="G72" i="12"/>
  <c r="H72" i="12"/>
  <c r="I72" i="12"/>
  <c r="J72" i="12"/>
  <c r="A73" i="12"/>
  <c r="B73" i="12"/>
  <c r="C73" i="12"/>
  <c r="D73" i="12"/>
  <c r="E73" i="12"/>
  <c r="F73" i="12"/>
  <c r="G73" i="12"/>
  <c r="H73" i="12"/>
  <c r="J73" i="12"/>
  <c r="A74" i="12"/>
  <c r="B74" i="12"/>
  <c r="C74" i="12"/>
  <c r="D74" i="12"/>
  <c r="E74" i="12"/>
  <c r="F74" i="12"/>
  <c r="G74" i="12"/>
  <c r="H74" i="12"/>
  <c r="J74" i="12"/>
  <c r="A75" i="12"/>
  <c r="B75" i="12"/>
  <c r="C75" i="12"/>
  <c r="D75" i="12"/>
  <c r="E75" i="12"/>
  <c r="F75" i="12"/>
  <c r="G75" i="12"/>
  <c r="H75" i="12"/>
  <c r="I75" i="12"/>
  <c r="J75" i="12"/>
  <c r="A76" i="12"/>
  <c r="B76" i="12"/>
  <c r="C76" i="12"/>
  <c r="D76" i="12"/>
  <c r="E76" i="12"/>
  <c r="F76" i="12"/>
  <c r="G76" i="12"/>
  <c r="H76" i="12"/>
  <c r="I76" i="12"/>
  <c r="J76" i="12"/>
  <c r="A77" i="12"/>
  <c r="B77" i="12"/>
  <c r="C77" i="12"/>
  <c r="D77" i="12"/>
  <c r="E77" i="12"/>
  <c r="F77" i="12"/>
  <c r="G77" i="12"/>
  <c r="H77" i="12"/>
  <c r="I77" i="12"/>
  <c r="J77" i="12"/>
  <c r="A78" i="12"/>
  <c r="B78" i="12"/>
  <c r="C78" i="12"/>
  <c r="D78" i="12"/>
  <c r="E78" i="12"/>
  <c r="F78" i="12"/>
  <c r="G78" i="12"/>
  <c r="H78" i="12"/>
  <c r="I78" i="12"/>
  <c r="J78" i="12"/>
  <c r="A79" i="12"/>
  <c r="B79" i="12"/>
  <c r="C79" i="12"/>
  <c r="D79" i="12"/>
  <c r="E79" i="12"/>
  <c r="F79" i="12"/>
  <c r="G79" i="12"/>
  <c r="H79" i="12"/>
  <c r="I79" i="12"/>
  <c r="J79" i="12"/>
  <c r="A80" i="12"/>
  <c r="B80" i="12"/>
  <c r="C80" i="12"/>
  <c r="D80" i="12"/>
  <c r="E80" i="12"/>
  <c r="F80" i="12"/>
  <c r="G80" i="12"/>
  <c r="H80" i="12"/>
  <c r="I80" i="12"/>
  <c r="J80" i="12"/>
  <c r="A81" i="12"/>
  <c r="B81" i="12"/>
  <c r="C81" i="12"/>
  <c r="D81" i="12"/>
  <c r="E81" i="12"/>
  <c r="F81" i="12"/>
  <c r="G81" i="12"/>
  <c r="H81" i="12"/>
  <c r="I81" i="12"/>
  <c r="J81" i="12"/>
  <c r="A82" i="12"/>
  <c r="B82" i="12"/>
  <c r="C82" i="12"/>
  <c r="D82" i="12"/>
  <c r="E82" i="12"/>
  <c r="F82" i="12"/>
  <c r="G82" i="12"/>
  <c r="H82" i="12"/>
  <c r="I82" i="12"/>
  <c r="J82" i="12"/>
  <c r="A83" i="12"/>
  <c r="B83" i="12"/>
  <c r="C83" i="12"/>
  <c r="D83" i="12"/>
  <c r="E83" i="12"/>
  <c r="F83" i="12"/>
  <c r="G83" i="12"/>
  <c r="H83" i="12"/>
  <c r="I83" i="12"/>
  <c r="J83" i="12"/>
  <c r="A84" i="12"/>
  <c r="B84" i="12"/>
  <c r="C84" i="12"/>
  <c r="D84" i="12"/>
  <c r="E84" i="12"/>
  <c r="F84" i="12"/>
  <c r="G84" i="12"/>
  <c r="H84" i="12"/>
  <c r="I84" i="12"/>
  <c r="J84" i="12"/>
  <c r="A85" i="12"/>
  <c r="B85" i="12"/>
  <c r="C85" i="12"/>
  <c r="D85" i="12"/>
  <c r="E85" i="12"/>
  <c r="F85" i="12"/>
  <c r="G85" i="12"/>
  <c r="H85" i="12"/>
  <c r="I85" i="12"/>
  <c r="J85" i="12"/>
  <c r="A86" i="12"/>
  <c r="B86" i="12"/>
  <c r="C86" i="12"/>
  <c r="D86" i="12"/>
  <c r="E86" i="12"/>
  <c r="F86" i="12"/>
  <c r="G86" i="12"/>
  <c r="H86" i="12"/>
  <c r="I86" i="12"/>
  <c r="J86" i="12"/>
  <c r="A87" i="12"/>
  <c r="B87" i="12"/>
  <c r="C87" i="12"/>
  <c r="D87" i="12"/>
  <c r="E87" i="12"/>
  <c r="F87" i="12"/>
  <c r="G87" i="12"/>
  <c r="H87" i="12"/>
  <c r="J87" i="12"/>
  <c r="A88" i="12"/>
  <c r="B88" i="12"/>
  <c r="C88" i="12"/>
  <c r="D88" i="12"/>
  <c r="E88" i="12"/>
  <c r="F88" i="12"/>
  <c r="G88" i="12"/>
  <c r="H88" i="12"/>
  <c r="I88" i="12"/>
  <c r="J88" i="12"/>
  <c r="A89" i="12"/>
  <c r="B89" i="12"/>
  <c r="C89" i="12"/>
  <c r="D89" i="12"/>
  <c r="E89" i="12"/>
  <c r="F89" i="12"/>
  <c r="G89" i="12"/>
  <c r="H89" i="12"/>
  <c r="I89" i="12"/>
  <c r="J89" i="12"/>
  <c r="A90" i="12"/>
  <c r="B90" i="12"/>
  <c r="C90" i="12"/>
  <c r="D90" i="12"/>
  <c r="E90" i="12"/>
  <c r="F90" i="12"/>
  <c r="G90" i="12"/>
  <c r="H90" i="12"/>
  <c r="I90" i="12"/>
  <c r="J90" i="12"/>
  <c r="A91" i="12"/>
  <c r="B91" i="12"/>
  <c r="C91" i="12"/>
  <c r="D91" i="12"/>
  <c r="E91" i="12"/>
  <c r="F91" i="12"/>
  <c r="G91" i="12"/>
  <c r="H91" i="12"/>
  <c r="I91" i="12"/>
  <c r="J91" i="12"/>
  <c r="A92" i="12"/>
  <c r="B92" i="12"/>
  <c r="C92" i="12"/>
  <c r="D92" i="12"/>
  <c r="E92" i="12"/>
  <c r="F92" i="12"/>
  <c r="G92" i="12"/>
  <c r="H92" i="12"/>
  <c r="I92" i="12"/>
  <c r="J92" i="12"/>
  <c r="A93" i="12"/>
  <c r="B93" i="12"/>
  <c r="C93" i="12"/>
  <c r="D93" i="12"/>
  <c r="E93" i="12"/>
  <c r="F93" i="12"/>
  <c r="G93" i="12"/>
  <c r="H93" i="12"/>
  <c r="I93" i="12"/>
  <c r="J93" i="12"/>
  <c r="A94" i="12"/>
  <c r="B94" i="12"/>
  <c r="C94" i="12"/>
  <c r="D94" i="12"/>
  <c r="E94" i="12"/>
  <c r="F94" i="12"/>
  <c r="G94" i="12"/>
  <c r="H94" i="12"/>
  <c r="I94" i="12"/>
  <c r="J94" i="12"/>
  <c r="A95" i="12"/>
  <c r="B95" i="12"/>
  <c r="C95" i="12"/>
  <c r="D95" i="12"/>
  <c r="E95" i="12"/>
  <c r="F95" i="12"/>
  <c r="G95" i="12"/>
  <c r="H95" i="12"/>
  <c r="I95" i="12"/>
  <c r="A96" i="12"/>
  <c r="B96" i="12"/>
  <c r="C96" i="12"/>
  <c r="D96" i="12"/>
  <c r="E96" i="12"/>
  <c r="F96" i="12"/>
  <c r="G96" i="12"/>
  <c r="H96" i="12"/>
  <c r="I96" i="12"/>
  <c r="J96" i="12"/>
  <c r="A97" i="12"/>
  <c r="B97" i="12"/>
  <c r="C97" i="12"/>
  <c r="D97" i="12"/>
  <c r="E97" i="12"/>
  <c r="F97" i="12"/>
  <c r="G97" i="12"/>
  <c r="H97" i="12"/>
  <c r="I97" i="12"/>
  <c r="A98" i="12"/>
  <c r="B98" i="12"/>
  <c r="C98" i="12"/>
  <c r="D98" i="12"/>
  <c r="E98" i="12"/>
  <c r="F98" i="12"/>
  <c r="G98" i="12"/>
  <c r="H98" i="12"/>
  <c r="I98" i="12"/>
  <c r="J98" i="12"/>
  <c r="A99" i="12"/>
  <c r="B99" i="12"/>
  <c r="C99" i="12"/>
  <c r="D99" i="12"/>
  <c r="E99" i="12"/>
  <c r="F99" i="12"/>
  <c r="G99" i="12"/>
  <c r="H99" i="12"/>
  <c r="I99" i="12"/>
  <c r="J99" i="12"/>
  <c r="A100" i="12"/>
  <c r="B100" i="12"/>
  <c r="C100" i="12"/>
  <c r="D100" i="12"/>
  <c r="E100" i="12"/>
  <c r="F100" i="12"/>
  <c r="G100" i="12"/>
  <c r="H100" i="12"/>
  <c r="I100" i="12"/>
  <c r="J100" i="12"/>
  <c r="A101" i="12"/>
  <c r="B101" i="12"/>
  <c r="C101" i="12"/>
  <c r="D101" i="12"/>
  <c r="E101" i="12"/>
  <c r="F101" i="12"/>
  <c r="G101" i="12"/>
  <c r="H101" i="12"/>
  <c r="I101" i="12"/>
  <c r="J101" i="12"/>
  <c r="A102" i="12"/>
  <c r="B102" i="12"/>
  <c r="C102" i="12"/>
  <c r="D102" i="12"/>
  <c r="E102" i="12"/>
  <c r="F102" i="12"/>
  <c r="G102" i="12"/>
  <c r="H102" i="12"/>
  <c r="I102" i="12"/>
  <c r="J102" i="12"/>
  <c r="A103" i="12"/>
  <c r="B103" i="12"/>
  <c r="C103" i="12"/>
  <c r="D103" i="12"/>
  <c r="E103" i="12"/>
  <c r="F103" i="12"/>
  <c r="G103" i="12"/>
  <c r="H103" i="12"/>
  <c r="I103" i="12"/>
  <c r="J103" i="12"/>
  <c r="A104" i="12"/>
  <c r="B104" i="12"/>
  <c r="C104" i="12"/>
  <c r="D104" i="12"/>
  <c r="E104" i="12"/>
  <c r="F104" i="12"/>
  <c r="G104" i="12"/>
  <c r="H104" i="12"/>
  <c r="J104" i="12"/>
  <c r="A105" i="12"/>
  <c r="B105" i="12"/>
  <c r="C105" i="12"/>
  <c r="D105" i="12"/>
  <c r="E105" i="12"/>
  <c r="F105" i="12"/>
  <c r="G105" i="12"/>
  <c r="H105" i="12"/>
  <c r="I105" i="12"/>
  <c r="A106" i="12"/>
  <c r="B106" i="12"/>
  <c r="C106" i="12"/>
  <c r="D106" i="12"/>
  <c r="E106" i="12"/>
  <c r="F106" i="12"/>
  <c r="G106" i="12"/>
  <c r="H106" i="12"/>
  <c r="I106" i="12"/>
  <c r="J106" i="12"/>
  <c r="A107" i="12"/>
  <c r="B107" i="12"/>
  <c r="C107" i="12"/>
  <c r="D107" i="12"/>
  <c r="E107" i="12"/>
  <c r="F107" i="12"/>
  <c r="G107" i="12"/>
  <c r="H107" i="12"/>
  <c r="I107" i="12"/>
  <c r="J107" i="12"/>
  <c r="A108" i="12"/>
  <c r="B108" i="12"/>
  <c r="C108" i="12"/>
  <c r="D108" i="12"/>
  <c r="E108" i="12"/>
  <c r="F108" i="12"/>
  <c r="G108" i="12"/>
  <c r="H108" i="12"/>
  <c r="J108" i="12"/>
  <c r="A109" i="12"/>
  <c r="B109" i="12"/>
  <c r="C109" i="12"/>
  <c r="D109" i="12"/>
  <c r="E109" i="12"/>
  <c r="F109" i="12"/>
  <c r="G109" i="12"/>
  <c r="H109" i="12"/>
  <c r="I109" i="12"/>
  <c r="J109" i="12"/>
  <c r="A110" i="12"/>
  <c r="B110" i="12"/>
  <c r="C110" i="12"/>
  <c r="D110" i="12"/>
  <c r="E110" i="12"/>
  <c r="F110" i="12"/>
  <c r="G110" i="12"/>
  <c r="H110" i="12"/>
  <c r="I110" i="12"/>
  <c r="J110" i="12"/>
  <c r="A111" i="12"/>
  <c r="B111" i="12"/>
  <c r="C111" i="12"/>
  <c r="D111" i="12"/>
  <c r="E111" i="12"/>
  <c r="F111" i="12"/>
  <c r="G111" i="12"/>
  <c r="H111" i="12"/>
  <c r="I111" i="12"/>
  <c r="J111" i="12"/>
  <c r="A112" i="12"/>
  <c r="B112" i="12"/>
  <c r="C112" i="12"/>
  <c r="D112" i="12"/>
  <c r="E112" i="12"/>
  <c r="F112" i="12"/>
  <c r="G112" i="12"/>
  <c r="H112" i="12"/>
  <c r="I112" i="12"/>
  <c r="J112" i="12"/>
  <c r="A113" i="12"/>
  <c r="B113" i="12"/>
  <c r="C113" i="12"/>
  <c r="D113" i="12"/>
  <c r="E113" i="12"/>
  <c r="F113" i="12"/>
  <c r="G113" i="12"/>
  <c r="H113" i="12"/>
  <c r="I113" i="12"/>
  <c r="J113" i="12"/>
  <c r="A114" i="12"/>
  <c r="B114" i="12"/>
  <c r="C114" i="12"/>
  <c r="D114" i="12"/>
  <c r="E114" i="12"/>
  <c r="F114" i="12"/>
  <c r="G114" i="12"/>
  <c r="H114" i="12"/>
  <c r="I114" i="12"/>
  <c r="J114" i="12"/>
  <c r="A115" i="12"/>
  <c r="B115" i="12"/>
  <c r="C115" i="12"/>
  <c r="D115" i="12"/>
  <c r="E115" i="12"/>
  <c r="F115" i="12"/>
  <c r="G115" i="12"/>
  <c r="H115" i="12"/>
  <c r="J115" i="12"/>
  <c r="A116" i="12"/>
  <c r="B116" i="12"/>
  <c r="C116" i="12"/>
  <c r="D116" i="12"/>
  <c r="E116" i="12"/>
  <c r="F116" i="12"/>
  <c r="G116" i="12"/>
  <c r="H116" i="12"/>
  <c r="I116" i="12"/>
  <c r="J116" i="12"/>
  <c r="A117" i="12"/>
  <c r="B117" i="12"/>
  <c r="C117" i="12"/>
  <c r="D117" i="12"/>
  <c r="E117" i="12"/>
  <c r="F117" i="12"/>
  <c r="G117" i="12"/>
  <c r="H117" i="12"/>
  <c r="I117" i="12"/>
  <c r="J117" i="12"/>
  <c r="A118" i="12"/>
  <c r="B118" i="12"/>
  <c r="C118" i="12"/>
  <c r="D118" i="12"/>
  <c r="E118" i="12"/>
  <c r="F118" i="12"/>
  <c r="G118" i="12"/>
  <c r="H118" i="12"/>
  <c r="I118" i="12"/>
  <c r="J118" i="12"/>
  <c r="A119" i="12"/>
  <c r="B119" i="12"/>
  <c r="C119" i="12"/>
  <c r="D119" i="12"/>
  <c r="E119" i="12"/>
  <c r="F119" i="12"/>
  <c r="G119" i="12"/>
  <c r="H119" i="12"/>
  <c r="I119" i="12"/>
  <c r="J119" i="12"/>
  <c r="A120" i="12"/>
  <c r="B120" i="12"/>
  <c r="C120" i="12"/>
  <c r="D120" i="12"/>
  <c r="E120" i="12"/>
  <c r="F120" i="12"/>
  <c r="G120" i="12"/>
  <c r="H120" i="12"/>
  <c r="I120" i="12"/>
  <c r="J120" i="12"/>
  <c r="A121" i="12"/>
  <c r="B121" i="12"/>
  <c r="C121" i="12"/>
  <c r="D121" i="12"/>
  <c r="E121" i="12"/>
  <c r="F121" i="12"/>
  <c r="G121" i="12"/>
  <c r="H121" i="12"/>
  <c r="I121" i="12"/>
  <c r="J121" i="12"/>
  <c r="A122" i="12"/>
  <c r="B122" i="12"/>
  <c r="C122" i="12"/>
  <c r="D122" i="12"/>
  <c r="E122" i="12"/>
  <c r="F122" i="12"/>
  <c r="G122" i="12"/>
  <c r="H122" i="12"/>
  <c r="I122" i="12"/>
  <c r="J122" i="12"/>
  <c r="A123" i="12"/>
  <c r="B123" i="12"/>
  <c r="C123" i="12"/>
  <c r="D123" i="12"/>
  <c r="E123" i="12"/>
  <c r="F123" i="12"/>
  <c r="G123" i="12"/>
  <c r="H123" i="12"/>
  <c r="I123" i="12"/>
  <c r="J123" i="12"/>
  <c r="A124" i="12"/>
  <c r="B124" i="12"/>
  <c r="C124" i="12"/>
  <c r="D124" i="12"/>
  <c r="E124" i="12"/>
  <c r="F124" i="12"/>
  <c r="G124" i="12"/>
  <c r="H124" i="12"/>
  <c r="I124" i="12"/>
  <c r="J124" i="12"/>
  <c r="A125" i="12"/>
  <c r="B125" i="12"/>
  <c r="C125" i="12"/>
  <c r="D125" i="12"/>
  <c r="E125" i="12"/>
  <c r="F125" i="12"/>
  <c r="G125" i="12"/>
  <c r="H125" i="12"/>
  <c r="I125" i="12"/>
  <c r="J125" i="12"/>
  <c r="A126" i="12"/>
  <c r="B126" i="12"/>
  <c r="C126" i="12"/>
  <c r="D126" i="12"/>
  <c r="E126" i="12"/>
  <c r="F126" i="12"/>
  <c r="G126" i="12"/>
  <c r="H126" i="12"/>
  <c r="I126" i="12"/>
  <c r="J126" i="12"/>
  <c r="A127" i="12"/>
  <c r="B127" i="12"/>
  <c r="C127" i="12"/>
  <c r="D127" i="12"/>
  <c r="E127" i="12"/>
  <c r="F127" i="12"/>
  <c r="G127" i="12"/>
  <c r="H127" i="12"/>
  <c r="I127" i="12"/>
  <c r="A128" i="12"/>
  <c r="B128" i="12"/>
  <c r="C128" i="12"/>
  <c r="D128" i="12"/>
  <c r="E128" i="12"/>
  <c r="F128" i="12"/>
  <c r="G128" i="12"/>
  <c r="H128" i="12"/>
  <c r="I128" i="12"/>
  <c r="J128" i="12"/>
  <c r="A129" i="12"/>
  <c r="B129" i="12"/>
  <c r="C129" i="12"/>
  <c r="D129" i="12"/>
  <c r="E129" i="12"/>
  <c r="F129" i="12"/>
  <c r="G129" i="12"/>
  <c r="H129" i="12"/>
  <c r="I129" i="12"/>
  <c r="J129" i="12"/>
  <c r="A130" i="12"/>
  <c r="B130" i="12"/>
  <c r="C130" i="12"/>
  <c r="D130" i="12"/>
  <c r="E130" i="12"/>
  <c r="F130" i="12"/>
  <c r="G130" i="12"/>
  <c r="H130" i="12"/>
  <c r="I130" i="12"/>
  <c r="J130" i="12"/>
  <c r="A131" i="12"/>
  <c r="B131" i="12"/>
  <c r="C131" i="12"/>
  <c r="D131" i="12"/>
  <c r="E131" i="12"/>
  <c r="F131" i="12"/>
  <c r="G131" i="12"/>
  <c r="H131" i="12"/>
  <c r="J131" i="12"/>
  <c r="A132" i="12"/>
  <c r="B132" i="12"/>
  <c r="C132" i="12"/>
  <c r="D132" i="12"/>
  <c r="E132" i="12"/>
  <c r="F132" i="12"/>
  <c r="G132" i="12"/>
  <c r="H132" i="12"/>
  <c r="J132" i="12"/>
  <c r="A133" i="12"/>
  <c r="B133" i="12"/>
  <c r="C133" i="12"/>
  <c r="D133" i="12"/>
  <c r="E133" i="12"/>
  <c r="F133" i="12"/>
  <c r="G133" i="12"/>
  <c r="H133" i="12"/>
  <c r="I133" i="12"/>
  <c r="J133" i="12"/>
  <c r="A134" i="12"/>
  <c r="B134" i="12"/>
  <c r="C134" i="12"/>
  <c r="D134" i="12"/>
  <c r="E134" i="12"/>
  <c r="F134" i="12"/>
  <c r="G134" i="12"/>
  <c r="H134" i="12"/>
  <c r="I134" i="12"/>
  <c r="J134" i="12"/>
  <c r="A135" i="12"/>
  <c r="B135" i="12"/>
  <c r="C135" i="12"/>
  <c r="D135" i="12"/>
  <c r="E135" i="12"/>
  <c r="F135" i="12"/>
  <c r="G135" i="12"/>
  <c r="H135" i="12"/>
  <c r="A136" i="12"/>
  <c r="B136" i="12"/>
  <c r="C136" i="12"/>
  <c r="D136" i="12"/>
  <c r="E136" i="12"/>
  <c r="F136" i="12"/>
  <c r="G136" i="12"/>
  <c r="H136" i="12"/>
  <c r="A137" i="12"/>
  <c r="B137" i="12"/>
  <c r="C137" i="12"/>
  <c r="D137" i="12"/>
  <c r="E137" i="12"/>
  <c r="F137" i="12"/>
  <c r="G137" i="12"/>
  <c r="H137" i="12"/>
  <c r="A138" i="12"/>
  <c r="B138" i="12"/>
  <c r="C138" i="12"/>
  <c r="D138" i="12"/>
  <c r="E138" i="12"/>
  <c r="F138" i="12"/>
  <c r="G138" i="12"/>
  <c r="H138" i="12"/>
  <c r="A139" i="12"/>
  <c r="B139" i="12"/>
  <c r="C139" i="12"/>
  <c r="D139" i="12"/>
  <c r="E139" i="12"/>
  <c r="F139" i="12"/>
  <c r="G139" i="12"/>
  <c r="H139" i="12"/>
  <c r="A140" i="12"/>
  <c r="B140" i="12"/>
  <c r="C140" i="12"/>
  <c r="D140" i="12"/>
  <c r="E140" i="12"/>
  <c r="F140" i="12"/>
  <c r="G140" i="12"/>
  <c r="H140" i="12"/>
  <c r="A141" i="12"/>
  <c r="B141" i="12"/>
  <c r="C141" i="12"/>
  <c r="D141" i="12"/>
  <c r="E141" i="12"/>
  <c r="F141" i="12"/>
  <c r="G141" i="12"/>
  <c r="H141" i="12"/>
  <c r="A142" i="12"/>
  <c r="B142" i="12"/>
  <c r="C142" i="12"/>
  <c r="D142" i="12"/>
  <c r="E142" i="12"/>
  <c r="F142" i="12"/>
  <c r="G142" i="12"/>
  <c r="H142" i="12"/>
  <c r="A143" i="12"/>
  <c r="B143" i="12"/>
  <c r="C143" i="12"/>
  <c r="D143" i="12"/>
  <c r="E143" i="12"/>
  <c r="F143" i="12"/>
  <c r="G143" i="12"/>
  <c r="H143" i="12"/>
  <c r="A144" i="12"/>
  <c r="B144" i="12"/>
  <c r="C144" i="12"/>
  <c r="D144" i="12"/>
  <c r="E144" i="12"/>
  <c r="F144" i="12"/>
  <c r="G144" i="12"/>
  <c r="H144" i="12"/>
  <c r="A145" i="12"/>
  <c r="B145" i="12"/>
  <c r="C145" i="12"/>
  <c r="D145" i="12"/>
  <c r="E145" i="12"/>
  <c r="F145" i="12"/>
  <c r="G145" i="12"/>
  <c r="H145" i="12"/>
  <c r="AI31" i="2" l="1"/>
  <c r="O11" i="7" l="1"/>
  <c r="AI40" i="2" l="1"/>
  <c r="O13" i="7"/>
  <c r="AI5" i="2" l="1"/>
  <c r="K196" i="2" l="1"/>
  <c r="K187" i="2"/>
  <c r="AH156" i="2" l="1"/>
  <c r="AH112" i="2" l="1"/>
  <c r="J95" i="12" s="1"/>
  <c r="AH157" i="2"/>
  <c r="AH146" i="2"/>
  <c r="J127" i="12" s="1"/>
  <c r="AH70" i="2"/>
  <c r="J56" i="12" s="1"/>
  <c r="AH123" i="2"/>
  <c r="J105" i="12" s="1"/>
  <c r="AH162" i="2"/>
  <c r="J2" i="12"/>
  <c r="J1" i="12"/>
  <c r="AH36" i="2"/>
  <c r="J27" i="12" s="1"/>
  <c r="N11" i="7" l="1"/>
  <c r="AH114" i="2"/>
  <c r="J97" i="12" s="1"/>
  <c r="F161" i="2" l="1"/>
  <c r="F259" i="2" s="1"/>
  <c r="AH39" i="2"/>
  <c r="J30" i="12" s="1"/>
  <c r="K11" i="7"/>
  <c r="K13" i="7" s="1"/>
  <c r="L11" i="7"/>
  <c r="M11" i="7"/>
  <c r="M13" i="7" s="1"/>
  <c r="N13" i="7"/>
  <c r="L13" i="7"/>
  <c r="J1" i="7"/>
  <c r="AH40" i="2" l="1"/>
  <c r="J31" i="12" s="1"/>
  <c r="AH5" i="2" l="1"/>
  <c r="AG40" i="2" l="1"/>
  <c r="I31" i="12" s="1"/>
  <c r="AG39" i="2"/>
  <c r="I30" i="12" s="1"/>
  <c r="I2" i="12" l="1"/>
  <c r="I1" i="12"/>
  <c r="F2" i="12"/>
  <c r="F1" i="12"/>
  <c r="G2" i="12"/>
  <c r="H2" i="12"/>
  <c r="H1" i="12"/>
  <c r="G1" i="12"/>
  <c r="D2" i="12"/>
  <c r="E2" i="12"/>
  <c r="D1" i="12"/>
  <c r="E1" i="12"/>
  <c r="B2" i="12"/>
  <c r="C2" i="12"/>
  <c r="C1" i="12"/>
  <c r="B1" i="12"/>
  <c r="A2" i="12"/>
  <c r="A1" i="12"/>
  <c r="AG110" i="2" l="1"/>
  <c r="I87" i="12" s="1"/>
  <c r="AG97" i="2" l="1"/>
  <c r="I74" i="12" s="1"/>
  <c r="AG96" i="2"/>
  <c r="I73" i="12" s="1"/>
  <c r="AG91" i="2"/>
  <c r="I68" i="12" s="1"/>
  <c r="AG89" i="2"/>
  <c r="I66" i="12" s="1"/>
  <c r="AG88" i="2"/>
  <c r="I65" i="12" s="1"/>
  <c r="AG160" i="2"/>
  <c r="I131" i="12" s="1"/>
  <c r="AG142" i="2"/>
  <c r="I115" i="12" s="1"/>
  <c r="AG130" i="2" l="1"/>
  <c r="I104" i="12" s="1"/>
  <c r="AG161" i="2"/>
  <c r="I132" i="12" s="1"/>
  <c r="AG135" i="2"/>
  <c r="I108" i="12" s="1"/>
  <c r="AG32" i="2" l="1"/>
  <c r="I24" i="12" s="1"/>
  <c r="AG5" i="2" l="1"/>
  <c r="E161" i="2" l="1"/>
  <c r="F158" i="2"/>
  <c r="F220" i="2" s="1"/>
  <c r="F160" i="2"/>
  <c r="F74" i="2" s="1"/>
  <c r="E160" i="2"/>
  <c r="AF142" i="2"/>
  <c r="E143" i="2"/>
  <c r="E4" i="2" l="1"/>
  <c r="F4" i="2" l="1"/>
  <c r="AF32" i="2"/>
  <c r="AF110" i="2" l="1"/>
  <c r="AF130" i="2"/>
  <c r="AF135" i="2" l="1"/>
  <c r="AF40" i="2"/>
  <c r="AF97" i="2" l="1"/>
  <c r="AF96" i="2"/>
  <c r="AF91" i="2"/>
  <c r="AF89" i="2"/>
  <c r="AF88" i="2"/>
  <c r="AE96" i="2"/>
  <c r="AF5" i="2" l="1"/>
  <c r="E66" i="9"/>
  <c r="E68" i="9" l="1"/>
  <c r="AE32" i="2" l="1"/>
  <c r="AE110" i="2" l="1"/>
  <c r="AE88" i="2" l="1"/>
  <c r="AE91" i="2"/>
  <c r="AE89" i="2"/>
  <c r="AE130" i="2" l="1"/>
  <c r="AE135" i="2"/>
  <c r="AE40" i="2"/>
  <c r="AE5" i="2" l="1"/>
</calcChain>
</file>

<file path=xl/comments1.xml><?xml version="1.0" encoding="utf-8"?>
<comments xmlns="http://schemas.openxmlformats.org/spreadsheetml/2006/main">
  <authors>
    <author>Hewlett-Packard Company</author>
    <author>Katherin Johana Moreno Castaneda</author>
  </authors>
  <commentList>
    <comment ref="G6" authorId="0" shapeId="0">
      <text>
        <r>
          <rPr>
            <sz val="11"/>
            <color indexed="81"/>
            <rFont val="Tahoma"/>
            <family val="2"/>
          </rPr>
          <t xml:space="preserve">Esta columna se incluye para tener la programación real con respecto a lo programado en Bogdata, porque el PAA en el sistema no permite ajustar los valores programados de aquellos contratos que se han suscrito por menor valor, y en ese sentido, el PAA (SECOP) no refleja la programación real, dado que es necesario considerar las disponibilidades para aumentar o reducir el valor de otras líneas. Ejemplo: Línea 87 se contrató por menor valor, el sistema no permite modificar valor en el PAA publicado porque ya tenía un proceso asociado, y el saldo se utilizará para la nueva línea 120.
Hay algunas celdas en blanco dado que se requiere 
</t>
        </r>
      </text>
    </comment>
    <comment ref="X140" authorId="1" shapeId="0">
      <text>
        <r>
          <rPr>
            <b/>
            <sz val="9"/>
            <color indexed="81"/>
            <rFont val="Tahoma"/>
            <charset val="1"/>
          </rPr>
          <t>Katherin Johana Moreno Castaneda:</t>
        </r>
        <r>
          <rPr>
            <sz val="9"/>
            <color indexed="81"/>
            <rFont val="Tahoma"/>
            <charset val="1"/>
          </rPr>
          <t xml:space="preserve">
acordar cambiar el numero de linea
</t>
        </r>
      </text>
    </comment>
    <comment ref="F145" authorId="1" shapeId="0">
      <text>
        <r>
          <rPr>
            <b/>
            <sz val="9"/>
            <color indexed="81"/>
            <rFont val="Tahoma"/>
            <charset val="1"/>
          </rPr>
          <t>Katherin Johana Moreno Castaneda:</t>
        </r>
        <r>
          <rPr>
            <sz val="9"/>
            <color indexed="81"/>
            <rFont val="Tahoma"/>
            <charset val="1"/>
          </rPr>
          <t xml:space="preserve">
se debe hacer traslado de 5 millones rubro
O2120202008078715999</t>
        </r>
      </text>
    </comment>
    <comment ref="F146" authorId="1" shapeId="0">
      <text>
        <r>
          <rPr>
            <b/>
            <sz val="9"/>
            <color indexed="81"/>
            <rFont val="Tahoma"/>
            <charset val="1"/>
          </rPr>
          <t>Katherin Johana Moreno Castaneda:</t>
        </r>
        <r>
          <rPr>
            <sz val="9"/>
            <color indexed="81"/>
            <rFont val="Tahoma"/>
            <charset val="1"/>
          </rPr>
          <t xml:space="preserve">
se debe hacer traslado de 6 millones
'O21201010030106</t>
        </r>
      </text>
    </comment>
  </commentList>
</comments>
</file>

<file path=xl/comments2.xml><?xml version="1.0" encoding="utf-8"?>
<comments xmlns="http://schemas.openxmlformats.org/spreadsheetml/2006/main">
  <authors>
    <author>Hewlett-Packard Company</author>
    <author>Fabiola Andrea Lopez Sotelo</author>
  </authors>
  <commentList>
    <comment ref="F6" authorId="0" shapeId="0">
      <text>
        <r>
          <rPr>
            <sz val="11"/>
            <color indexed="81"/>
            <rFont val="Tahoma"/>
            <family val="2"/>
          </rPr>
          <t xml:space="preserve">Esta columna se incluye para tener la programación real con respecto a lo programado en Bogdata, porque el PAA en el sistema no permite ajustar los valores programados de aquellos contratos que se han suscrito por menor valor, y en ese sentido, el PAA (SECOP) no refleja la programación real, dado que es necesario considerar las disponibilidades para aumentar o reducir el valor de otras líneas. Ejemplo: Línea 87 se contrató por menor valor, el sistema no permite modificar valor en el PAA publicado porque ya tenía un proceso asociado, y el saldo se utilizará para la nueva línea 120.
Hay algunas celdas en blanco dado que se requiere 
</t>
        </r>
      </text>
    </comment>
    <comment ref="C7" authorId="0" shapeId="0">
      <text>
        <r>
          <rPr>
            <b/>
            <sz val="9"/>
            <color indexed="81"/>
            <rFont val="Tahoma"/>
            <family val="2"/>
          </rPr>
          <t>Acuerdo Marco</t>
        </r>
      </text>
    </comment>
    <comment ref="C9" authorId="0" shapeId="0">
      <text>
        <r>
          <rPr>
            <b/>
            <sz val="9"/>
            <color indexed="81"/>
            <rFont val="Tahoma"/>
            <family val="2"/>
          </rPr>
          <t>Acuerdo Marco</t>
        </r>
        <r>
          <rPr>
            <sz val="9"/>
            <color indexed="81"/>
            <rFont val="Tahoma"/>
            <family val="2"/>
          </rPr>
          <t xml:space="preserve">
</t>
        </r>
      </text>
    </comment>
    <comment ref="A12" authorId="1" shapeId="0">
      <text>
        <r>
          <rPr>
            <sz val="9"/>
            <color indexed="81"/>
            <rFont val="Tahoma"/>
            <family val="2"/>
          </rPr>
          <t xml:space="preserve">Eliminar línea 5 de consumibles de impresión, debido a que el rubro destinado a esta línea se utilizó para el proceso de papelería de la línea 3, para comprar ganchos y tablas
</t>
        </r>
      </text>
    </comment>
    <comment ref="A14" authorId="1" shapeId="0">
      <text>
        <r>
          <rPr>
            <sz val="9"/>
            <color indexed="81"/>
            <rFont val="Tahoma"/>
            <family val="2"/>
          </rPr>
          <t>Eliminar línea 6 (muebles y artículos de oficina) porque la adquisición se hará por la línea 3</t>
        </r>
      </text>
    </comment>
    <comment ref="A16" authorId="1" shapeId="0">
      <text>
        <r>
          <rPr>
            <sz val="9"/>
            <color indexed="81"/>
            <rFont val="Tahoma"/>
            <family val="2"/>
          </rPr>
          <t xml:space="preserve">Eliminar línea 7 porque contrato de ferretería ya terminó, y los productos metálicos (gachos, guillotina) se adquirieron por la línea 3
</t>
        </r>
      </text>
    </comment>
    <comment ref="A18" authorId="1" shapeId="0">
      <text>
        <r>
          <rPr>
            <sz val="9"/>
            <color indexed="81"/>
            <rFont val="Tahoma"/>
            <family val="2"/>
          </rPr>
          <t>Eliminar línea 9 porque las adiciones no se registran en PAA</t>
        </r>
      </text>
    </comment>
    <comment ref="A19" authorId="1" shapeId="0">
      <text>
        <r>
          <rPr>
            <sz val="9"/>
            <color indexed="81"/>
            <rFont val="Tahoma"/>
            <family val="2"/>
          </rPr>
          <t>Eliminar línea 9 porque las adiciones no se registran en PAA</t>
        </r>
      </text>
    </comment>
    <comment ref="A20" authorId="1" shapeId="0">
      <text>
        <r>
          <rPr>
            <sz val="9"/>
            <color indexed="81"/>
            <rFont val="Tahoma"/>
            <family val="2"/>
          </rPr>
          <t>Eliminar línea 9 porque las adiciones no se registran en PAA</t>
        </r>
      </text>
    </comment>
    <comment ref="F21" authorId="0" shapeId="0">
      <text>
        <r>
          <rPr>
            <sz val="9"/>
            <color indexed="81"/>
            <rFont val="Tahoma"/>
            <family val="2"/>
          </rPr>
          <t xml:space="preserve">Traslado interno
</t>
        </r>
      </text>
    </comment>
    <comment ref="F22" authorId="0" shapeId="0">
      <text>
        <r>
          <rPr>
            <sz val="9"/>
            <color indexed="81"/>
            <rFont val="Tahoma"/>
            <family val="2"/>
          </rPr>
          <t xml:space="preserve">Traslado interno
</t>
        </r>
      </text>
    </comment>
    <comment ref="F23" authorId="0" shapeId="0">
      <text>
        <r>
          <rPr>
            <sz val="9"/>
            <color indexed="81"/>
            <rFont val="Tahoma"/>
            <family val="2"/>
          </rPr>
          <t xml:space="preserve">Traslado interno
</t>
        </r>
      </text>
    </comment>
    <comment ref="F24" authorId="0" shapeId="0">
      <text>
        <r>
          <rPr>
            <sz val="9"/>
            <color indexed="81"/>
            <rFont val="Tahoma"/>
            <family val="2"/>
          </rPr>
          <t xml:space="preserve">Traslado interno
</t>
        </r>
      </text>
    </comment>
    <comment ref="F26" authorId="0" shapeId="0">
      <text>
        <r>
          <rPr>
            <sz val="9"/>
            <color indexed="81"/>
            <rFont val="Tahoma"/>
            <family val="2"/>
          </rPr>
          <t>Traslado interno</t>
        </r>
      </text>
    </comment>
    <comment ref="C28" authorId="1" shapeId="0">
      <text>
        <r>
          <rPr>
            <sz val="9"/>
            <color indexed="81"/>
            <rFont val="Tahoma"/>
            <family val="2"/>
          </rPr>
          <t xml:space="preserve">Instrumento agregación demanda
</t>
        </r>
      </text>
    </comment>
    <comment ref="A29" authorId="1" shapeId="0">
      <text>
        <r>
          <rPr>
            <sz val="9"/>
            <color indexed="81"/>
            <rFont val="Tahoma"/>
            <family val="2"/>
          </rPr>
          <t>Eliminar línea 13 porque los 5 millones del rubro se trasladaron a licencias</t>
        </r>
        <r>
          <rPr>
            <b/>
            <sz val="9"/>
            <color indexed="81"/>
            <rFont val="Tahoma"/>
            <family val="2"/>
          </rPr>
          <t xml:space="preserve"> </t>
        </r>
        <r>
          <rPr>
            <sz val="9"/>
            <color indexed="81"/>
            <rFont val="Tahoma"/>
            <family val="2"/>
          </rPr>
          <t xml:space="preserve">
</t>
        </r>
      </text>
    </comment>
    <comment ref="A30" authorId="1" shapeId="0">
      <text>
        <r>
          <rPr>
            <sz val="9"/>
            <color indexed="81"/>
            <rFont val="Tahoma"/>
            <family val="2"/>
          </rPr>
          <t xml:space="preserve">Eliminar línea 14. El rubro ya no tiene $$$ , se trasladó para pagar ETB
</t>
        </r>
      </text>
    </comment>
    <comment ref="F30" authorId="1" shapeId="0">
      <text>
        <r>
          <rPr>
            <sz val="9"/>
            <color indexed="81"/>
            <rFont val="Tahoma"/>
            <family val="2"/>
          </rPr>
          <t xml:space="preserve">Se trasladó a telefonía fija
</t>
        </r>
      </text>
    </comment>
    <comment ref="AI31" authorId="0" shapeId="0">
      <text>
        <r>
          <rPr>
            <sz val="9"/>
            <color indexed="81"/>
            <rFont val="Tahoma"/>
            <family val="2"/>
          </rPr>
          <t xml:space="preserve">Hubo liberación en julio
</t>
        </r>
      </text>
    </comment>
    <comment ref="AJ31" authorId="0" shapeId="0">
      <text>
        <r>
          <rPr>
            <sz val="9"/>
            <color indexed="81"/>
            <rFont val="Tahoma"/>
            <family val="2"/>
          </rPr>
          <t xml:space="preserve">Hubo liberación en julio
</t>
        </r>
      </text>
    </comment>
    <comment ref="AK31" authorId="0" shapeId="0">
      <text>
        <r>
          <rPr>
            <sz val="9"/>
            <color indexed="81"/>
            <rFont val="Tahoma"/>
            <family val="2"/>
          </rPr>
          <t xml:space="preserve">Hubo liberación en julio
</t>
        </r>
      </text>
    </comment>
    <comment ref="F32" authorId="1" shapeId="0">
      <text>
        <r>
          <rPr>
            <sz val="9"/>
            <color indexed="81"/>
            <rFont val="Tahoma"/>
            <family val="2"/>
          </rPr>
          <t>Traslado acredita recursos</t>
        </r>
        <r>
          <rPr>
            <sz val="9"/>
            <color indexed="81"/>
            <rFont val="Tahoma"/>
            <charset val="1"/>
          </rPr>
          <t xml:space="preserve">
</t>
        </r>
      </text>
    </comment>
    <comment ref="AE32" authorId="0" shapeId="0">
      <text>
        <r>
          <rPr>
            <sz val="9"/>
            <color indexed="81"/>
            <rFont val="Tahoma"/>
            <family val="2"/>
          </rPr>
          <t>PROSEGUR y Comisionista de Bolsa Mercantil</t>
        </r>
        <r>
          <rPr>
            <sz val="9"/>
            <color indexed="81"/>
            <rFont val="Tahoma"/>
            <family val="2"/>
          </rPr>
          <t xml:space="preserve">
</t>
        </r>
      </text>
    </comment>
    <comment ref="AF32" authorId="0" shapeId="0">
      <text>
        <r>
          <rPr>
            <sz val="9"/>
            <color indexed="81"/>
            <rFont val="Tahoma"/>
            <family val="2"/>
          </rPr>
          <t>PROSEGUR y Comisionista de Bolsa Mercantil</t>
        </r>
        <r>
          <rPr>
            <sz val="9"/>
            <color indexed="81"/>
            <rFont val="Tahoma"/>
            <family val="2"/>
          </rPr>
          <t xml:space="preserve">
</t>
        </r>
      </text>
    </comment>
    <comment ref="AG32" authorId="0" shapeId="0">
      <text>
        <r>
          <rPr>
            <sz val="9"/>
            <color indexed="81"/>
            <rFont val="Tahoma"/>
            <family val="2"/>
          </rPr>
          <t>PROSEGUR y Comisionista de Bolsa Mercantil</t>
        </r>
        <r>
          <rPr>
            <sz val="9"/>
            <color indexed="81"/>
            <rFont val="Tahoma"/>
            <family val="2"/>
          </rPr>
          <t xml:space="preserve">
</t>
        </r>
      </text>
    </comment>
    <comment ref="F33" authorId="1" shapeId="0">
      <text>
        <r>
          <rPr>
            <sz val="10"/>
            <color indexed="81"/>
            <rFont val="Tahoma"/>
            <family val="2"/>
          </rPr>
          <t>Contracrédito</t>
        </r>
      </text>
    </comment>
    <comment ref="A39" authorId="0" shapeId="0">
      <text>
        <r>
          <rPr>
            <sz val="9"/>
            <color indexed="81"/>
            <rFont val="Tahoma"/>
            <family val="2"/>
          </rPr>
          <t>Se elimina del PAA SECOP dado que los procesos ejecutados mediante Resolución no tienen proceso contractual y por ende no se cargan en SECOP</t>
        </r>
      </text>
    </comment>
    <comment ref="F39" authorId="0" shapeId="0">
      <text>
        <r>
          <rPr>
            <sz val="9"/>
            <color indexed="81"/>
            <rFont val="Tahoma"/>
            <family val="2"/>
          </rPr>
          <t xml:space="preserve">Se requirió sumarle presupuesto de otras líneas  para cubrir transferencias monetarias
</t>
        </r>
      </text>
    </comment>
    <comment ref="F40" authorId="0" shapeId="0">
      <text>
        <r>
          <rPr>
            <sz val="9"/>
            <color indexed="81"/>
            <rFont val="Tahoma"/>
            <family val="2"/>
          </rPr>
          <t>Se acreditó en julio  106.326.756 de excedentes f. dado que se había desfinanciado esta meta para cubrir compromiso de transferencias monetarias
En agosto se liberaron recursos de COMPENSAR y se creó nueva línea 147*
En diciembre se acreditaron 12.500.000 para subsidio C de diciembre</t>
        </r>
      </text>
    </comment>
    <comment ref="AE40" authorId="0" shapeId="0">
      <text>
        <r>
          <rPr>
            <sz val="9"/>
            <color indexed="81"/>
            <rFont val="Tahoma"/>
            <family val="2"/>
          </rPr>
          <t xml:space="preserve">Abonos a personas mayores y Costos operativos
</t>
        </r>
      </text>
    </comment>
    <comment ref="AF40" authorId="0" shapeId="0">
      <text>
        <r>
          <rPr>
            <sz val="9"/>
            <color indexed="81"/>
            <rFont val="Tahoma"/>
            <family val="2"/>
          </rPr>
          <t xml:space="preserve">Abonos a personas mayores y Costos operativos
</t>
        </r>
      </text>
    </comment>
    <comment ref="AG40" authorId="0" shapeId="0">
      <text>
        <r>
          <rPr>
            <sz val="9"/>
            <color indexed="81"/>
            <rFont val="Tahoma"/>
            <family val="2"/>
          </rPr>
          <t xml:space="preserve">Abonos a personas mayores y Costos operativos
</t>
        </r>
      </text>
    </comment>
    <comment ref="E47" authorId="1" shapeId="0">
      <text>
        <r>
          <rPr>
            <sz val="9"/>
            <color indexed="81"/>
            <rFont val="Tahoma"/>
            <family val="2"/>
          </rPr>
          <t>No se puede modificar valor porque ya tiene proceso asociado</t>
        </r>
      </text>
    </comment>
    <comment ref="F47" authorId="0" shapeId="0">
      <text>
        <r>
          <rPr>
            <sz val="9"/>
            <color indexed="81"/>
            <rFont val="Tahoma"/>
            <family val="2"/>
          </rPr>
          <t>102.840.884 para adición en diciembre</t>
        </r>
      </text>
    </comment>
    <comment ref="F48" authorId="1" shapeId="0">
      <text>
        <r>
          <rPr>
            <sz val="9"/>
            <color indexed="81"/>
            <rFont val="Tahoma"/>
            <family val="2"/>
          </rPr>
          <t xml:space="preserve">Adición 88.118.956 para adecuación
Nueva adición en dic 80.733.103
</t>
        </r>
      </text>
    </comment>
    <comment ref="F49" authorId="1" shapeId="0">
      <text>
        <r>
          <rPr>
            <sz val="9"/>
            <color indexed="81"/>
            <rFont val="Tahoma"/>
            <family val="2"/>
          </rPr>
          <t xml:space="preserve">Adición 21.577.318 para adecuación
</t>
        </r>
      </text>
    </comment>
    <comment ref="F54" authorId="0" shapeId="0">
      <text>
        <r>
          <rPr>
            <sz val="9"/>
            <color indexed="81"/>
            <rFont val="Tahoma"/>
            <family val="2"/>
          </rPr>
          <t>Valor modificación PAA 11-11-2021</t>
        </r>
      </text>
    </comment>
    <comment ref="F66" authorId="0" shapeId="0">
      <text>
        <r>
          <rPr>
            <sz val="9"/>
            <color indexed="81"/>
            <rFont val="Tahoma"/>
            <family val="2"/>
          </rPr>
          <t>Proceso aprobado en comité de contratación
del 09 de junio</t>
        </r>
      </text>
    </comment>
    <comment ref="F67" authorId="0" shapeId="0">
      <text>
        <r>
          <rPr>
            <sz val="9"/>
            <color indexed="81"/>
            <rFont val="Tahoma"/>
            <family val="2"/>
          </rPr>
          <t>Este saldo queda pendiente de programar dado que el proceso aprobado en comité salió por 77 millones.
Se ajusta valor de acuerdo con pago de ARL</t>
        </r>
      </text>
    </comment>
    <comment ref="F70" authorId="0" shapeId="0">
      <text>
        <r>
          <rPr>
            <sz val="9"/>
            <color indexed="81"/>
            <rFont val="Tahoma"/>
            <family val="2"/>
          </rPr>
          <t>Suman 6.872.188 estimados para pago ARL Resolución</t>
        </r>
      </text>
    </comment>
    <comment ref="F72" authorId="0" shapeId="0">
      <text>
        <r>
          <rPr>
            <sz val="9"/>
            <color indexed="81"/>
            <rFont val="Tahoma"/>
            <family val="2"/>
          </rPr>
          <t xml:space="preserve">Disponible sin programar
</t>
        </r>
      </text>
    </comment>
    <comment ref="F73" authorId="0" shapeId="0">
      <text>
        <r>
          <rPr>
            <sz val="9"/>
            <color indexed="81"/>
            <rFont val="Tahoma"/>
            <family val="2"/>
          </rPr>
          <t xml:space="preserve">Valor proceso aprobado en comité del 09 de junio por 135.515.708 y se contrató por menor
</t>
        </r>
      </text>
    </comment>
    <comment ref="F74" authorId="0" shapeId="0">
      <text>
        <r>
          <rPr>
            <sz val="9"/>
            <color indexed="81"/>
            <rFont val="Tahoma"/>
            <family val="2"/>
          </rPr>
          <t>Presupuesto sin programar dado que costeo de proceso salió por menor valor</t>
        </r>
      </text>
    </comment>
    <comment ref="F81" authorId="0" shapeId="0">
      <text>
        <r>
          <rPr>
            <sz val="9"/>
            <color indexed="81"/>
            <rFont val="Tahoma"/>
            <family val="2"/>
          </rPr>
          <t>Se liberaron 15.498.000</t>
        </r>
      </text>
    </comment>
    <comment ref="F83" authorId="0" shapeId="0">
      <text>
        <r>
          <rPr>
            <sz val="9"/>
            <color indexed="81"/>
            <rFont val="Tahoma"/>
            <family val="2"/>
          </rPr>
          <t xml:space="preserve">Adición
</t>
        </r>
      </text>
    </comment>
    <comment ref="AK83" authorId="0" shapeId="0">
      <text>
        <r>
          <rPr>
            <sz val="9"/>
            <color indexed="81"/>
            <rFont val="Tahoma"/>
            <family val="2"/>
          </rPr>
          <t xml:space="preserve">Adición
</t>
        </r>
      </text>
    </comment>
    <comment ref="F84" authorId="0" shapeId="0">
      <text>
        <r>
          <rPr>
            <sz val="9"/>
            <color indexed="81"/>
            <rFont val="Tahoma"/>
            <family val="2"/>
          </rPr>
          <t>Adición</t>
        </r>
      </text>
    </comment>
    <comment ref="AK84" authorId="0" shapeId="0">
      <text>
        <r>
          <rPr>
            <sz val="9"/>
            <color indexed="81"/>
            <rFont val="Tahoma"/>
            <family val="2"/>
          </rPr>
          <t>Adición</t>
        </r>
      </text>
    </comment>
    <comment ref="F85" authorId="0" shapeId="0">
      <text>
        <r>
          <rPr>
            <sz val="9"/>
            <color indexed="81"/>
            <rFont val="Tahoma"/>
            <family val="2"/>
          </rPr>
          <t xml:space="preserve">Adición
</t>
        </r>
      </text>
    </comment>
    <comment ref="AK85" authorId="0" shapeId="0">
      <text>
        <r>
          <rPr>
            <sz val="9"/>
            <color indexed="81"/>
            <rFont val="Tahoma"/>
            <family val="2"/>
          </rPr>
          <t xml:space="preserve">Adición
</t>
        </r>
      </text>
    </comment>
    <comment ref="F87" authorId="0" shapeId="0">
      <text>
        <r>
          <rPr>
            <sz val="9"/>
            <color indexed="81"/>
            <rFont val="Tahoma"/>
            <family val="2"/>
          </rPr>
          <t xml:space="preserve">Adición
</t>
        </r>
      </text>
    </comment>
    <comment ref="AK87" authorId="0" shapeId="0">
      <text>
        <r>
          <rPr>
            <sz val="9"/>
            <color indexed="81"/>
            <rFont val="Tahoma"/>
            <family val="2"/>
          </rPr>
          <t xml:space="preserve">Adición
</t>
        </r>
      </text>
    </comment>
    <comment ref="F91" authorId="0" shapeId="0">
      <text>
        <r>
          <rPr>
            <sz val="9"/>
            <color indexed="81"/>
            <rFont val="Tahoma"/>
            <family val="2"/>
          </rPr>
          <t xml:space="preserve">Adición
</t>
        </r>
      </text>
    </comment>
    <comment ref="AK91" authorId="0" shapeId="0">
      <text>
        <r>
          <rPr>
            <sz val="9"/>
            <color indexed="81"/>
            <rFont val="Tahoma"/>
            <family val="2"/>
          </rPr>
          <t xml:space="preserve">Adición
</t>
        </r>
      </text>
    </comment>
    <comment ref="F93" authorId="0" shapeId="0">
      <text>
        <r>
          <rPr>
            <sz val="9"/>
            <color indexed="81"/>
            <rFont val="Tahoma"/>
            <family val="2"/>
          </rPr>
          <t xml:space="preserve">Adición
</t>
        </r>
      </text>
    </comment>
    <comment ref="AK93" authorId="0" shapeId="0">
      <text>
        <r>
          <rPr>
            <sz val="9"/>
            <color indexed="81"/>
            <rFont val="Tahoma"/>
            <family val="2"/>
          </rPr>
          <t xml:space="preserve">Adición
</t>
        </r>
      </text>
    </comment>
    <comment ref="F94" authorId="0" shapeId="0">
      <text>
        <r>
          <rPr>
            <sz val="9"/>
            <color indexed="81"/>
            <rFont val="Tahoma"/>
            <family val="2"/>
          </rPr>
          <t>Adición</t>
        </r>
      </text>
    </comment>
    <comment ref="AK94" authorId="0" shapeId="0">
      <text>
        <r>
          <rPr>
            <sz val="9"/>
            <color indexed="81"/>
            <rFont val="Tahoma"/>
            <family val="2"/>
          </rPr>
          <t>Adición</t>
        </r>
      </text>
    </comment>
    <comment ref="F95" authorId="0" shapeId="0">
      <text>
        <r>
          <rPr>
            <sz val="9"/>
            <color indexed="81"/>
            <rFont val="Tahoma"/>
            <family val="2"/>
          </rPr>
          <t>Adición</t>
        </r>
      </text>
    </comment>
    <comment ref="AK95" authorId="0" shapeId="0">
      <text>
        <r>
          <rPr>
            <sz val="9"/>
            <color indexed="81"/>
            <rFont val="Tahoma"/>
            <family val="2"/>
          </rPr>
          <t>Adición</t>
        </r>
      </text>
    </comment>
    <comment ref="F96" authorId="1" shapeId="0">
      <text>
        <r>
          <rPr>
            <sz val="9"/>
            <color indexed="81"/>
            <rFont val="Tahoma"/>
            <family val="2"/>
          </rPr>
          <t>Hubo anulación de compromisos</t>
        </r>
        <r>
          <rPr>
            <sz val="9"/>
            <color indexed="81"/>
            <rFont val="Tahoma"/>
            <family val="2"/>
          </rPr>
          <t xml:space="preserve">
</t>
        </r>
      </text>
    </comment>
    <comment ref="AK96" authorId="1" shapeId="0">
      <text>
        <r>
          <rPr>
            <sz val="9"/>
            <color indexed="81"/>
            <rFont val="Tahoma"/>
            <family val="2"/>
          </rPr>
          <t>Hubo anulación de compromisos</t>
        </r>
        <r>
          <rPr>
            <sz val="9"/>
            <color indexed="81"/>
            <rFont val="Tahoma"/>
            <family val="2"/>
          </rPr>
          <t xml:space="preserve">
</t>
        </r>
      </text>
    </comment>
    <comment ref="F97" authorId="0" shapeId="0">
      <text>
        <r>
          <rPr>
            <sz val="9"/>
            <color indexed="81"/>
            <rFont val="Tahoma"/>
            <family val="2"/>
          </rPr>
          <t>Adición</t>
        </r>
      </text>
    </comment>
    <comment ref="AK97" authorId="0" shapeId="0">
      <text>
        <r>
          <rPr>
            <sz val="9"/>
            <color indexed="81"/>
            <rFont val="Tahoma"/>
            <family val="2"/>
          </rPr>
          <t>Adición</t>
        </r>
      </text>
    </comment>
    <comment ref="F98" authorId="1" shapeId="0">
      <text>
        <r>
          <rPr>
            <sz val="9"/>
            <color indexed="81"/>
            <rFont val="Tahoma"/>
            <family val="2"/>
          </rPr>
          <t xml:space="preserve">Hubo anulación
</t>
        </r>
      </text>
    </comment>
    <comment ref="AK98" authorId="1" shapeId="0">
      <text>
        <r>
          <rPr>
            <sz val="9"/>
            <color indexed="81"/>
            <rFont val="Tahoma"/>
            <family val="2"/>
          </rPr>
          <t xml:space="preserve">Hubo anulación
</t>
        </r>
      </text>
    </comment>
    <comment ref="F99" authorId="0" shapeId="0">
      <text>
        <r>
          <rPr>
            <sz val="9"/>
            <color indexed="81"/>
            <rFont val="Tahoma"/>
            <family val="2"/>
          </rPr>
          <t xml:space="preserve">Se liberaron 12.521.400
</t>
        </r>
      </text>
    </comment>
    <comment ref="F101" authorId="0" shapeId="0">
      <text>
        <r>
          <rPr>
            <sz val="9"/>
            <color indexed="81"/>
            <rFont val="Tahoma"/>
            <family val="2"/>
          </rPr>
          <t xml:space="preserve">Adición
</t>
        </r>
      </text>
    </comment>
    <comment ref="AK101" authorId="0" shapeId="0">
      <text>
        <r>
          <rPr>
            <sz val="9"/>
            <color indexed="81"/>
            <rFont val="Tahoma"/>
            <family val="2"/>
          </rPr>
          <t xml:space="preserve">Adición
</t>
        </r>
      </text>
    </comment>
    <comment ref="F102" authorId="0" shapeId="0">
      <text>
        <r>
          <rPr>
            <sz val="9"/>
            <color indexed="81"/>
            <rFont val="Tahoma"/>
            <family val="2"/>
          </rPr>
          <t>Adición</t>
        </r>
      </text>
    </comment>
    <comment ref="AK102" authorId="0" shapeId="0">
      <text>
        <r>
          <rPr>
            <sz val="9"/>
            <color indexed="81"/>
            <rFont val="Tahoma"/>
            <family val="2"/>
          </rPr>
          <t>Adición</t>
        </r>
      </text>
    </comment>
    <comment ref="F113" authorId="1" shapeId="0">
      <text>
        <r>
          <rPr>
            <sz val="9"/>
            <color indexed="81"/>
            <rFont val="Tahoma"/>
            <family val="2"/>
          </rPr>
          <t xml:space="preserve">Adición Yermey 1.974.000
</t>
        </r>
      </text>
    </comment>
    <comment ref="AD113" authorId="0" shapeId="0">
      <text>
        <r>
          <rPr>
            <sz val="9"/>
            <color indexed="81"/>
            <rFont val="Tahoma"/>
            <family val="2"/>
          </rPr>
          <t xml:space="preserve">En Secop es Cto 007-2021 y en Bogdata 107 (Astrid verificará si puede realizar ajuste)
</t>
        </r>
      </text>
    </comment>
    <comment ref="AH114" authorId="0" shapeId="0">
      <text>
        <r>
          <rPr>
            <sz val="9"/>
            <color indexed="81"/>
            <rFont val="Tahoma"/>
            <family val="2"/>
          </rPr>
          <t>Anulación por 42.986.667 y nuevo proceso por 33.000.000</t>
        </r>
      </text>
    </comment>
    <comment ref="AI114" authorId="0" shapeId="0">
      <text>
        <r>
          <rPr>
            <sz val="9"/>
            <color indexed="81"/>
            <rFont val="Tahoma"/>
            <family val="2"/>
          </rPr>
          <t>Anulación por 42.986.667 y nuevo proceso por 33.000.000</t>
        </r>
      </text>
    </comment>
    <comment ref="AJ114" authorId="0" shapeId="0">
      <text>
        <r>
          <rPr>
            <sz val="9"/>
            <color indexed="81"/>
            <rFont val="Tahoma"/>
            <family val="2"/>
          </rPr>
          <t>Anulación por 42.986.667 y nuevo proceso por 33.000.000</t>
        </r>
      </text>
    </comment>
    <comment ref="F115" authorId="1" shapeId="0">
      <text>
        <r>
          <rPr>
            <sz val="9"/>
            <color indexed="81"/>
            <rFont val="Tahoma"/>
            <family val="2"/>
          </rPr>
          <t xml:space="preserve">Adición 12.780.000
</t>
        </r>
      </text>
    </comment>
    <comment ref="AK115" authorId="1" shapeId="0">
      <text>
        <r>
          <rPr>
            <sz val="9"/>
            <color indexed="81"/>
            <rFont val="Tahoma"/>
            <family val="2"/>
          </rPr>
          <t xml:space="preserve">Adición
</t>
        </r>
      </text>
    </comment>
    <comment ref="F117" authorId="0" shapeId="0">
      <text>
        <r>
          <rPr>
            <sz val="9"/>
            <color indexed="81"/>
            <rFont val="Tahoma"/>
            <family val="2"/>
          </rPr>
          <t>+Adición</t>
        </r>
      </text>
    </comment>
    <comment ref="AK117" authorId="0" shapeId="0">
      <text>
        <r>
          <rPr>
            <sz val="9"/>
            <color indexed="81"/>
            <rFont val="Tahoma"/>
            <family val="2"/>
          </rPr>
          <t>+Adición</t>
        </r>
      </text>
    </comment>
    <comment ref="AK118" authorId="0" shapeId="0">
      <text>
        <r>
          <rPr>
            <sz val="9"/>
            <color indexed="81"/>
            <rFont val="Tahoma"/>
            <family val="2"/>
          </rPr>
          <t xml:space="preserve">+Adiciones
</t>
        </r>
      </text>
    </comment>
    <comment ref="F120" authorId="1" shapeId="0">
      <text>
        <r>
          <rPr>
            <sz val="9"/>
            <color indexed="81"/>
            <rFont val="Tahoma"/>
            <family val="2"/>
          </rPr>
          <t>Adición 4.600.800</t>
        </r>
      </text>
    </comment>
    <comment ref="F122" authorId="1" shapeId="0">
      <text>
        <r>
          <rPr>
            <sz val="9"/>
            <color indexed="81"/>
            <rFont val="Tahoma"/>
            <family val="2"/>
          </rPr>
          <t>Adición 2.373.200, se debe disminuir la adición por lo menos 62.111, para que alcance a cubrir ARL de diciembre</t>
        </r>
      </text>
    </comment>
    <comment ref="F123" authorId="0" shapeId="0">
      <text>
        <r>
          <rPr>
            <sz val="9"/>
            <color indexed="81"/>
            <rFont val="Tahoma"/>
            <family val="2"/>
          </rPr>
          <t>Pago ARL</t>
        </r>
      </text>
    </comment>
    <comment ref="F124" authorId="0" shapeId="0">
      <text>
        <r>
          <rPr>
            <sz val="9"/>
            <color indexed="81"/>
            <rFont val="Tahoma"/>
            <family val="2"/>
          </rPr>
          <t xml:space="preserve">Adición Mónica
</t>
        </r>
      </text>
    </comment>
    <comment ref="AK124" authorId="0" shapeId="0">
      <text>
        <r>
          <rPr>
            <sz val="9"/>
            <color indexed="81"/>
            <rFont val="Tahoma"/>
            <family val="2"/>
          </rPr>
          <t xml:space="preserve">Adición Mónica
</t>
        </r>
      </text>
    </comment>
    <comment ref="F125" authorId="0" shapeId="0">
      <text>
        <r>
          <rPr>
            <sz val="9"/>
            <color indexed="81"/>
            <rFont val="Tahoma"/>
            <family val="2"/>
          </rPr>
          <t xml:space="preserve">Adición Lina
</t>
        </r>
      </text>
    </comment>
    <comment ref="AK125" authorId="0" shapeId="0">
      <text>
        <r>
          <rPr>
            <sz val="9"/>
            <color indexed="81"/>
            <rFont val="Tahoma"/>
            <family val="2"/>
          </rPr>
          <t xml:space="preserve">Adición Lina
</t>
        </r>
      </text>
    </comment>
    <comment ref="F126" authorId="1" shapeId="0">
      <text>
        <r>
          <rPr>
            <sz val="9"/>
            <color indexed="81"/>
            <rFont val="Tahoma"/>
            <family val="2"/>
          </rPr>
          <t>Adición 1.759.400 Laura Camila</t>
        </r>
      </text>
    </comment>
    <comment ref="AK126" authorId="0" shapeId="0">
      <text>
        <r>
          <rPr>
            <sz val="9"/>
            <color indexed="81"/>
            <rFont val="Tahoma"/>
            <family val="2"/>
          </rPr>
          <t xml:space="preserve">Adición Camila
</t>
        </r>
      </text>
    </comment>
    <comment ref="AD132" authorId="0" shapeId="0">
      <text>
        <r>
          <rPr>
            <sz val="9"/>
            <color indexed="81"/>
            <rFont val="Tahoma"/>
            <family val="2"/>
          </rPr>
          <t>En Bogdata aparece como 047
y en SECOP 048 (Astrid está en espera de respuesta para ver si puede ajustar)</t>
        </r>
      </text>
    </comment>
    <comment ref="A133" authorId="0" shapeId="0">
      <text>
        <r>
          <rPr>
            <sz val="9"/>
            <color indexed="81"/>
            <rFont val="Tahoma"/>
            <family val="2"/>
          </rPr>
          <t>Para nuevo contrato Viviana Monroy y Juan</t>
        </r>
      </text>
    </comment>
    <comment ref="F138" authorId="0" shapeId="0">
      <text>
        <r>
          <rPr>
            <sz val="9"/>
            <color indexed="81"/>
            <rFont val="Tahoma"/>
            <family val="2"/>
          </rPr>
          <t xml:space="preserve">Adición por 17.380.800 desde 09/10/2021
</t>
        </r>
      </text>
    </comment>
    <comment ref="F139" authorId="0" shapeId="0">
      <text>
        <r>
          <rPr>
            <sz val="9"/>
            <color indexed="81"/>
            <rFont val="Tahoma"/>
            <family val="2"/>
          </rPr>
          <t xml:space="preserve">Se eliminó del PAA
</t>
        </r>
      </text>
    </comment>
    <comment ref="AI141" authorId="0" shapeId="0">
      <text>
        <r>
          <rPr>
            <sz val="9"/>
            <color indexed="81"/>
            <rFont val="Tahoma"/>
            <family val="2"/>
          </rPr>
          <t>Hubo cesión de cto 086</t>
        </r>
      </text>
    </comment>
    <comment ref="AJ141" authorId="0" shapeId="0">
      <text>
        <r>
          <rPr>
            <sz val="9"/>
            <color indexed="81"/>
            <rFont val="Tahoma"/>
            <family val="2"/>
          </rPr>
          <t>Hubo cesión de cto 086</t>
        </r>
      </text>
    </comment>
    <comment ref="AK141" authorId="0" shapeId="0">
      <text>
        <r>
          <rPr>
            <sz val="9"/>
            <color indexed="81"/>
            <rFont val="Tahoma"/>
            <family val="2"/>
          </rPr>
          <t>Hubo cesión de cto 086</t>
        </r>
      </text>
    </comment>
    <comment ref="E143" authorId="0" shapeId="0">
      <text>
        <r>
          <rPr>
            <sz val="9"/>
            <color indexed="81"/>
            <rFont val="Tahoma"/>
            <family val="2"/>
          </rPr>
          <t xml:space="preserve">Modificación del objeto y valor 
</t>
        </r>
      </text>
    </comment>
    <comment ref="F143" authorId="1" shapeId="0">
      <text>
        <r>
          <rPr>
            <sz val="9"/>
            <color indexed="81"/>
            <rFont val="Tahoma"/>
            <family val="2"/>
          </rPr>
          <t xml:space="preserve">Adición 7.267.500
</t>
        </r>
      </text>
    </comment>
    <comment ref="AK143" authorId="1" shapeId="0">
      <text>
        <r>
          <rPr>
            <sz val="9"/>
            <color indexed="81"/>
            <rFont val="Tahoma"/>
            <family val="2"/>
          </rPr>
          <t xml:space="preserve">Adición Nubia
</t>
        </r>
      </text>
    </comment>
    <comment ref="F145" authorId="1" shapeId="0">
      <text>
        <r>
          <rPr>
            <sz val="9"/>
            <color indexed="81"/>
            <rFont val="Tahoma"/>
            <family val="2"/>
          </rPr>
          <t xml:space="preserve">Adición
</t>
        </r>
      </text>
    </comment>
    <comment ref="F146" authorId="1" shapeId="0">
      <text>
        <r>
          <rPr>
            <sz val="9"/>
            <color indexed="81"/>
            <rFont val="Tahoma"/>
            <family val="2"/>
          </rPr>
          <t>ARL</t>
        </r>
      </text>
    </comment>
    <comment ref="A151" authorId="0" shapeId="0">
      <text>
        <r>
          <rPr>
            <sz val="9"/>
            <color indexed="81"/>
            <rFont val="Tahoma"/>
            <family val="2"/>
          </rPr>
          <t xml:space="preserve">Se elimina y su presupuesto se incluye a la línea 33
</t>
        </r>
      </text>
    </comment>
    <comment ref="F152" authorId="1" shapeId="0">
      <text>
        <r>
          <rPr>
            <sz val="9"/>
            <color indexed="81"/>
            <rFont val="Tahoma"/>
            <family val="2"/>
          </rPr>
          <t>Adición Jorge García</t>
        </r>
      </text>
    </comment>
    <comment ref="F154" authorId="1" shapeId="0">
      <text>
        <r>
          <rPr>
            <sz val="9"/>
            <color indexed="81"/>
            <rFont val="Tahoma"/>
            <family val="2"/>
          </rPr>
          <t xml:space="preserve">Adición Jorge Montoya
</t>
        </r>
      </text>
    </comment>
    <comment ref="E157" authorId="1" shapeId="0">
      <text>
        <r>
          <rPr>
            <sz val="9"/>
            <color indexed="81"/>
            <rFont val="Tahoma"/>
            <family val="2"/>
          </rPr>
          <t>Para ajustar</t>
        </r>
        <r>
          <rPr>
            <sz val="9"/>
            <color indexed="81"/>
            <rFont val="Tahoma"/>
            <family val="2"/>
          </rPr>
          <t xml:space="preserve">
</t>
        </r>
      </text>
    </comment>
    <comment ref="F157" authorId="0" shapeId="0">
      <text>
        <r>
          <rPr>
            <sz val="9"/>
            <color indexed="81"/>
            <rFont val="Tahoma"/>
            <family val="2"/>
          </rPr>
          <t xml:space="preserve">Programación ARL </t>
        </r>
      </text>
    </comment>
    <comment ref="F162" authorId="0" shapeId="0">
      <text>
        <r>
          <rPr>
            <sz val="9"/>
            <color indexed="81"/>
            <rFont val="Tahoma"/>
            <family val="2"/>
          </rPr>
          <t xml:space="preserve">Pago ARL
</t>
        </r>
      </text>
    </comment>
    <comment ref="F170" authorId="1" shapeId="0">
      <text>
        <r>
          <rPr>
            <sz val="9"/>
            <color indexed="81"/>
            <rFont val="Tahoma"/>
            <family val="2"/>
          </rPr>
          <t xml:space="preserve">Verificar si se va a contratar perfil de estatuto de consumidor
</t>
        </r>
      </text>
    </comment>
    <comment ref="AK172" authorId="1" shapeId="0">
      <text>
        <r>
          <rPr>
            <sz val="9"/>
            <color indexed="81"/>
            <rFont val="Tahoma"/>
            <family val="2"/>
          </rPr>
          <t xml:space="preserve">Se divide el presupuesto (31.628.403) entre las 4 metas por partes iguales, la meta de transformación tendrá 1 peso menos para que se ajuste al total
</t>
        </r>
      </text>
    </comment>
    <comment ref="AK173" authorId="1" shapeId="0">
      <text>
        <r>
          <rPr>
            <sz val="9"/>
            <color indexed="81"/>
            <rFont val="Tahoma"/>
            <family val="2"/>
          </rPr>
          <t xml:space="preserve">Se divide el presupuesto (31.628.403) entre las 4 metas por partes iguales, la meta de transformación tendrá 1 peso menos para que se ajuste al total
</t>
        </r>
      </text>
    </comment>
    <comment ref="AK174" authorId="1" shapeId="0">
      <text>
        <r>
          <rPr>
            <sz val="9"/>
            <color indexed="81"/>
            <rFont val="Tahoma"/>
            <family val="2"/>
          </rPr>
          <t xml:space="preserve">Se divide el presupuesto (31.628.403) entre las 4 metas por partes iguales, la meta de transformación tendrá 1 peso menos para que se ajuste al total
</t>
        </r>
      </text>
    </comment>
    <comment ref="AK175" authorId="1" shapeId="0">
      <text>
        <r>
          <rPr>
            <sz val="9"/>
            <color indexed="81"/>
            <rFont val="Tahoma"/>
            <family val="2"/>
          </rPr>
          <t xml:space="preserve">Se divide el presupuesto (31.628.403) entre las 4 metas por partes iguales, la meta de transformación tendrá 1 peso menos para que se ajuste al total
</t>
        </r>
      </text>
    </comment>
    <comment ref="F185" authorId="0" shapeId="0">
      <text>
        <r>
          <rPr>
            <sz val="9"/>
            <color indexed="81"/>
            <rFont val="Tahoma"/>
            <family val="2"/>
          </rPr>
          <t>Adición</t>
        </r>
      </text>
    </comment>
    <comment ref="AK185" authorId="0" shapeId="0">
      <text>
        <r>
          <rPr>
            <sz val="9"/>
            <color indexed="81"/>
            <rFont val="Tahoma"/>
            <family val="2"/>
          </rPr>
          <t>Adición</t>
        </r>
      </text>
    </comment>
    <comment ref="F186" authorId="0" shapeId="0">
      <text>
        <r>
          <rPr>
            <sz val="9"/>
            <color indexed="81"/>
            <rFont val="Tahoma"/>
            <family val="2"/>
          </rPr>
          <t xml:space="preserve">Adición
</t>
        </r>
      </text>
    </comment>
    <comment ref="AK186" authorId="0" shapeId="0">
      <text>
        <r>
          <rPr>
            <sz val="9"/>
            <color indexed="81"/>
            <rFont val="Tahoma"/>
            <family val="2"/>
          </rPr>
          <t xml:space="preserve">Adición
</t>
        </r>
      </text>
    </comment>
    <comment ref="F187" authorId="0" shapeId="0">
      <text>
        <r>
          <rPr>
            <sz val="9"/>
            <color indexed="81"/>
            <rFont val="Tahoma"/>
            <family val="2"/>
          </rPr>
          <t xml:space="preserve">Adición
</t>
        </r>
      </text>
    </comment>
    <comment ref="AK187" authorId="0" shapeId="0">
      <text>
        <r>
          <rPr>
            <sz val="9"/>
            <color indexed="81"/>
            <rFont val="Tahoma"/>
            <family val="2"/>
          </rPr>
          <t xml:space="preserve">Adición
</t>
        </r>
      </text>
    </comment>
    <comment ref="F189" authorId="0" shapeId="0">
      <text>
        <r>
          <rPr>
            <sz val="9"/>
            <color indexed="81"/>
            <rFont val="Tahoma"/>
            <family val="2"/>
          </rPr>
          <t xml:space="preserve">Adición
</t>
        </r>
      </text>
    </comment>
    <comment ref="AK189" authorId="0" shapeId="0">
      <text>
        <r>
          <rPr>
            <sz val="9"/>
            <color indexed="81"/>
            <rFont val="Tahoma"/>
            <family val="2"/>
          </rPr>
          <t xml:space="preserve">Adición
</t>
        </r>
      </text>
    </comment>
    <comment ref="F190" authorId="0" shapeId="0">
      <text>
        <r>
          <rPr>
            <sz val="9"/>
            <color indexed="81"/>
            <rFont val="Tahoma"/>
            <family val="2"/>
          </rPr>
          <t xml:space="preserve">Adición
</t>
        </r>
      </text>
    </comment>
    <comment ref="AK190" authorId="0" shapeId="0">
      <text>
        <r>
          <rPr>
            <sz val="9"/>
            <color indexed="81"/>
            <rFont val="Tahoma"/>
            <family val="2"/>
          </rPr>
          <t xml:space="preserve">Adición
</t>
        </r>
      </text>
    </comment>
    <comment ref="F193" authorId="0" shapeId="0">
      <text>
        <r>
          <rPr>
            <sz val="9"/>
            <color indexed="81"/>
            <rFont val="Tahoma"/>
            <family val="2"/>
          </rPr>
          <t>Adición</t>
        </r>
      </text>
    </comment>
    <comment ref="AK193" authorId="0" shapeId="0">
      <text>
        <r>
          <rPr>
            <sz val="9"/>
            <color indexed="81"/>
            <rFont val="Tahoma"/>
            <family val="2"/>
          </rPr>
          <t>Adición</t>
        </r>
      </text>
    </comment>
    <comment ref="F195" authorId="0" shapeId="0">
      <text>
        <r>
          <rPr>
            <sz val="9"/>
            <color indexed="81"/>
            <rFont val="Tahoma"/>
            <family val="2"/>
          </rPr>
          <t>Adición</t>
        </r>
      </text>
    </comment>
    <comment ref="AK195" authorId="0" shapeId="0">
      <text>
        <r>
          <rPr>
            <sz val="9"/>
            <color indexed="81"/>
            <rFont val="Tahoma"/>
            <family val="2"/>
          </rPr>
          <t>Adición</t>
        </r>
      </text>
    </comment>
    <comment ref="A206" authorId="1" shapeId="0">
      <text>
        <r>
          <rPr>
            <sz val="9"/>
            <color indexed="81"/>
            <rFont val="Tahoma"/>
            <family val="2"/>
          </rPr>
          <t xml:space="preserve">Se solicitó la creación de nueva línea y lo que se hizo fue adición. Entonces si no se usa, se eliminaría
</t>
        </r>
      </text>
    </comment>
    <comment ref="F211" authorId="1" shapeId="0">
      <text>
        <r>
          <rPr>
            <sz val="9"/>
            <color indexed="81"/>
            <rFont val="Tahoma"/>
            <family val="2"/>
          </rPr>
          <t xml:space="preserve">Adición 880.000 Valentina
</t>
        </r>
      </text>
    </comment>
    <comment ref="E215" authorId="1" shapeId="0">
      <text>
        <r>
          <rPr>
            <sz val="9"/>
            <color indexed="81"/>
            <rFont val="Tahoma"/>
            <family val="2"/>
          </rPr>
          <t xml:space="preserve">Línea 164: Los 17.700.000 se dividen en tres partes iguales: 5.900.000 asignado a cada proyecto (1662-1663 y 1781)
</t>
        </r>
      </text>
    </comment>
    <comment ref="E216" authorId="1" shapeId="0">
      <text>
        <r>
          <rPr>
            <sz val="9"/>
            <color indexed="81"/>
            <rFont val="Tahoma"/>
            <family val="2"/>
          </rPr>
          <t>Línea 164: Los 17.700.000 se dividen en tres partes iguales: 5.900.000 asignado a cada proyecto (1662-1663 y 1781)</t>
        </r>
        <r>
          <rPr>
            <sz val="9"/>
            <color indexed="81"/>
            <rFont val="Tahoma"/>
            <charset val="1"/>
          </rPr>
          <t xml:space="preserve">
</t>
        </r>
      </text>
    </comment>
    <comment ref="E217" authorId="1" shapeId="0">
      <text>
        <r>
          <rPr>
            <sz val="9"/>
            <color indexed="81"/>
            <rFont val="Tahoma"/>
            <family val="2"/>
          </rPr>
          <t xml:space="preserve">Línea 164: Los 17.700.000 se dividen en tres partes iguales: 5.900.000 asignado a cada proyecto (1662-1663 y 1781)
</t>
        </r>
      </text>
    </comment>
    <comment ref="A221" authorId="0" shapeId="0">
      <text>
        <r>
          <rPr>
            <sz val="9"/>
            <color indexed="81"/>
            <rFont val="Tahoma"/>
            <family val="2"/>
          </rPr>
          <t>Este proceso se había programado por el proyecto 1608 y se sacó por el 1625</t>
        </r>
      </text>
    </comment>
    <comment ref="F225" authorId="0" shapeId="0">
      <text>
        <r>
          <rPr>
            <sz val="9"/>
            <color indexed="81"/>
            <rFont val="Tahoma"/>
            <family val="2"/>
          </rPr>
          <t xml:space="preserve">Se estima adición a vigías ambientales 8.500.000 aprox
</t>
        </r>
      </text>
    </comment>
    <comment ref="AK225" authorId="1" shapeId="0">
      <text>
        <r>
          <rPr>
            <sz val="9"/>
            <color indexed="81"/>
            <rFont val="Tahoma"/>
            <family val="2"/>
          </rPr>
          <t xml:space="preserve">total de 9 vigías ambientales
</t>
        </r>
      </text>
    </comment>
    <comment ref="AK237" authorId="0" shapeId="0">
      <text>
        <r>
          <rPr>
            <sz val="9"/>
            <color indexed="81"/>
            <rFont val="Tahoma"/>
            <family val="2"/>
          </rPr>
          <t xml:space="preserve">Falta RP
</t>
        </r>
      </text>
    </comment>
    <comment ref="F247" authorId="0" shapeId="0">
      <text>
        <r>
          <rPr>
            <sz val="9"/>
            <color indexed="81"/>
            <rFont val="Tahoma"/>
            <family val="2"/>
          </rPr>
          <t>De acuerdo con BOGDATA este proceso salió por el proyecto 1625</t>
        </r>
      </text>
    </comment>
    <comment ref="F259" authorId="0" shapeId="0">
      <text>
        <r>
          <rPr>
            <sz val="9"/>
            <color indexed="81"/>
            <rFont val="Tahoma"/>
            <family val="2"/>
          </rPr>
          <t>Para adición a Pedro y Tatiana</t>
        </r>
      </text>
    </comment>
  </commentList>
</comments>
</file>

<file path=xl/comments3.xml><?xml version="1.0" encoding="utf-8"?>
<comments xmlns="http://schemas.openxmlformats.org/spreadsheetml/2006/main">
  <authors>
    <author>Hewlett-Packard Company</author>
    <author>Fabiola Andrea Lopez Sotelo</author>
  </authors>
  <commentList>
    <comment ref="A4" authorId="0" shapeId="0">
      <text>
        <r>
          <rPr>
            <sz val="9"/>
            <color indexed="81"/>
            <rFont val="Tahoma"/>
            <family val="2"/>
          </rPr>
          <t>Realizado por Paola Padilla. Debido a que el sistema no avanzó en dos ocasiones se generaron dos versiones</t>
        </r>
        <r>
          <rPr>
            <b/>
            <sz val="9"/>
            <color indexed="81"/>
            <rFont val="Tahoma"/>
            <family val="2"/>
          </rPr>
          <t xml:space="preserve"> </t>
        </r>
        <r>
          <rPr>
            <sz val="9"/>
            <color indexed="81"/>
            <rFont val="Tahoma"/>
            <family val="2"/>
          </rPr>
          <t xml:space="preserve">
</t>
        </r>
      </text>
    </comment>
    <comment ref="I5" authorId="1" shapeId="0">
      <text>
        <r>
          <rPr>
            <sz val="9"/>
            <color indexed="81"/>
            <rFont val="Tahoma"/>
            <family val="2"/>
          </rPr>
          <t xml:space="preserve">Acredito 10 millones de internet y 5 millones de transferencia de datos
</t>
        </r>
      </text>
    </comment>
    <comment ref="I6" authorId="1" shapeId="0">
      <text>
        <r>
          <rPr>
            <sz val="9"/>
            <color indexed="81"/>
            <rFont val="Tahoma"/>
            <family val="2"/>
          </rPr>
          <t xml:space="preserve">Se trasladó 10 millones a telefonía fija
</t>
        </r>
      </text>
    </comment>
    <comment ref="J11" authorId="0" shapeId="0">
      <text>
        <r>
          <rPr>
            <sz val="9"/>
            <color indexed="81"/>
            <rFont val="Tahoma"/>
            <family val="2"/>
          </rPr>
          <t xml:space="preserve">No incluído en PAA
</t>
        </r>
      </text>
    </comment>
    <comment ref="I12" authorId="1" shapeId="0">
      <text>
        <r>
          <rPr>
            <sz val="9"/>
            <color indexed="81"/>
            <rFont val="Tahoma"/>
            <family val="2"/>
          </rPr>
          <t xml:space="preserve">Se toma la ejecución de funcionamiento registrada en la hoja del PAA
</t>
        </r>
      </text>
    </comment>
  </commentList>
</comments>
</file>

<file path=xl/comments4.xml><?xml version="1.0" encoding="utf-8"?>
<comments xmlns="http://schemas.openxmlformats.org/spreadsheetml/2006/main">
  <authors>
    <author>Hewlett-Packard Company</author>
    <author>Fabiola Andrea Lopez Sotelo</author>
  </authors>
  <commentList>
    <comment ref="A4" authorId="0" shapeId="0">
      <text>
        <r>
          <rPr>
            <sz val="9"/>
            <color indexed="81"/>
            <rFont val="Tahoma"/>
            <family val="2"/>
          </rPr>
          <t>Realizado por Paola Padilla. Debido a que el sistema no avanzó en dos ocasiones se generaron dos versiones</t>
        </r>
        <r>
          <rPr>
            <b/>
            <sz val="9"/>
            <color indexed="81"/>
            <rFont val="Tahoma"/>
            <family val="2"/>
          </rPr>
          <t xml:space="preserve"> </t>
        </r>
        <r>
          <rPr>
            <sz val="9"/>
            <color indexed="81"/>
            <rFont val="Tahoma"/>
            <family val="2"/>
          </rPr>
          <t xml:space="preserve">
</t>
        </r>
      </text>
    </comment>
    <comment ref="I5" authorId="1" shapeId="0">
      <text>
        <r>
          <rPr>
            <sz val="9"/>
            <color indexed="81"/>
            <rFont val="Tahoma"/>
            <family val="2"/>
          </rPr>
          <t xml:space="preserve">Acredito 10 millones de internet y 5 millones de transferencia de datos
</t>
        </r>
      </text>
    </comment>
    <comment ref="I6" authorId="1" shapeId="0">
      <text>
        <r>
          <rPr>
            <sz val="9"/>
            <color indexed="81"/>
            <rFont val="Tahoma"/>
            <family val="2"/>
          </rPr>
          <t xml:space="preserve">Se trasladó 10 millones a telefonía fija
</t>
        </r>
      </text>
    </comment>
    <comment ref="J11" authorId="0" shapeId="0">
      <text>
        <r>
          <rPr>
            <sz val="9"/>
            <color indexed="81"/>
            <rFont val="Tahoma"/>
            <family val="2"/>
          </rPr>
          <t xml:space="preserve">No incluído en PAA
</t>
        </r>
      </text>
    </comment>
    <comment ref="I12" authorId="1" shapeId="0">
      <text>
        <r>
          <rPr>
            <sz val="9"/>
            <color indexed="81"/>
            <rFont val="Tahoma"/>
            <family val="2"/>
          </rPr>
          <t xml:space="preserve">Se toma la ejecución de funcionamiento registrada en la hoja del PAA
</t>
        </r>
      </text>
    </comment>
  </commentList>
</comments>
</file>

<file path=xl/sharedStrings.xml><?xml version="1.0" encoding="utf-8"?>
<sst xmlns="http://schemas.openxmlformats.org/spreadsheetml/2006/main" count="10285" uniqueCount="1284">
  <si>
    <t>SEGUIMIENTO PLAN ANUAL DE ADQUISICIONES</t>
  </si>
  <si>
    <t>ELIMINADO</t>
  </si>
  <si>
    <t>FONDO DE DESARROLLO LOCAL</t>
  </si>
  <si>
    <t>17-LA CANDELARIA</t>
  </si>
  <si>
    <t xml:space="preserve">NUEVO o AJUSTADO </t>
  </si>
  <si>
    <t>Versión:</t>
  </si>
  <si>
    <t>SALDO POR PROGRAMAR</t>
  </si>
  <si>
    <t>Fecha aprobación:</t>
  </si>
  <si>
    <t>Total programado:</t>
  </si>
  <si>
    <t>Línea PAA (asignar consecutivo)</t>
  </si>
  <si>
    <t>Tipo solicitud</t>
  </si>
  <si>
    <t>Modalidad Proceso</t>
  </si>
  <si>
    <t>Tipología Contrato</t>
  </si>
  <si>
    <t>Valor presupuestado publicado</t>
  </si>
  <si>
    <t xml:space="preserve">Seguimiento interno a la programación </t>
  </si>
  <si>
    <t>Fecha estimada inicio proceso</t>
  </si>
  <si>
    <t>Fecha estimada de presentación de ofertas (número de mes)</t>
  </si>
  <si>
    <t>Fecha estimada inicio contrato</t>
  </si>
  <si>
    <t>Tipo de tiempo</t>
  </si>
  <si>
    <t>Plazo Ejecución</t>
  </si>
  <si>
    <t>¿Se requieren vigencias futuras?</t>
  </si>
  <si>
    <t>Estado de solicitud de vigencias futuras</t>
  </si>
  <si>
    <t>Fuente de recursos</t>
  </si>
  <si>
    <t>Unidad de contratación</t>
  </si>
  <si>
    <t>Funcionario iniciador</t>
  </si>
  <si>
    <t>Funcionario responsable</t>
  </si>
  <si>
    <t>Teléfono responsable</t>
  </si>
  <si>
    <t>Correo electrónico del responsable</t>
  </si>
  <si>
    <t>Objeto Contrato</t>
  </si>
  <si>
    <t>Tipo de presupuesto</t>
  </si>
  <si>
    <t>Código rubro</t>
  </si>
  <si>
    <t>Descripción rubro</t>
  </si>
  <si>
    <t>Actividad</t>
  </si>
  <si>
    <t>Código meta proyecto</t>
  </si>
  <si>
    <t>Descripción meta proyecto</t>
  </si>
  <si>
    <t>Códigos UNSPSC</t>
  </si>
  <si>
    <t>Ubicación</t>
  </si>
  <si>
    <t>PROCESO SECOP</t>
  </si>
  <si>
    <t>No. Contrato</t>
  </si>
  <si>
    <t>Valor contratado corte marzo 2020</t>
  </si>
  <si>
    <t>Contratado corte 30 de Abril 2021</t>
  </si>
  <si>
    <t>Contratado corte 31 de Mayo 2021</t>
  </si>
  <si>
    <t>Contratado corte 30 de Junio 2021</t>
  </si>
  <si>
    <t>Contratado corte 31 de Julio 2021</t>
  </si>
  <si>
    <t>Nueva contratación</t>
  </si>
  <si>
    <t>Mínima cuantía</t>
  </si>
  <si>
    <t>ADQUISICIÓN DE BIENES MUEBLES</t>
  </si>
  <si>
    <t>Mes (s)</t>
  </si>
  <si>
    <t>No</t>
  </si>
  <si>
    <t>NA</t>
  </si>
  <si>
    <t>No Aplica</t>
  </si>
  <si>
    <t>Fondo de Desarrollo Local de La Candelaria</t>
  </si>
  <si>
    <t>Camilo Medina</t>
  </si>
  <si>
    <t>camilo.medina@gobiernobogota.gov.co</t>
  </si>
  <si>
    <t>1 - Adquisición de equipos de impresión multifuncionales con funciones de impresión, copiado y digitalización, para el fortalecimiento de la estructura administrativa en las instalaciones de la Alcaldía Local de La Candelaria</t>
  </si>
  <si>
    <t>Funcionamiento</t>
  </si>
  <si>
    <t xml:space="preserve">1310201010105 </t>
  </si>
  <si>
    <t>Maquinaria de oficina, contabilidad e informática</t>
  </si>
  <si>
    <t>Adquisición de equipos de impresión multifuncionales</t>
  </si>
  <si>
    <t>Distrito Capital de Bogotá</t>
  </si>
  <si>
    <t xml:space="preserve"> -</t>
  </si>
  <si>
    <t>1310201010107</t>
  </si>
  <si>
    <t xml:space="preserve">Equipo y aparatos de radio, televisión y comunicaciones </t>
  </si>
  <si>
    <t>Adquisición de equipos y dispositivos para equipo de prensa</t>
  </si>
  <si>
    <t>SUMINISTRO DE BIENES DE CONSUMO</t>
  </si>
  <si>
    <t>3 - Suministro de productos de papelería, elementos, útiles y artículos de oficina necesarios para el cumplimiento de las funciones administrativas y misionales de la Alcaldía Local de La Candelaria</t>
  </si>
  <si>
    <t>1310202010202</t>
  </si>
  <si>
    <t>Pasta o pulpa, papel y productos de papel; impresos y artículos relacionados</t>
  </si>
  <si>
    <t>Suministro de productos de papel</t>
  </si>
  <si>
    <t>14111519; 14111507; 14111823; 14111526; 44122022; 44111914; 44121701; 44121708; 44121716; 44121905; 44121705; 44121706; 14111537; 44103112; 44121612; 44122107; 44122104;</t>
  </si>
  <si>
    <t>Seléccion abreviada - acuerdo marco</t>
  </si>
  <si>
    <t>OTROS SERVICIOS</t>
  </si>
  <si>
    <t>Nelson Garavito</t>
  </si>
  <si>
    <t>nelson.garavito@gobiernobogota.gov.co</t>
  </si>
  <si>
    <t>4 - Suministro a monto agotable del servicio de combustible, gasolina y diésel para los vehículos de propiedad del Fondo de Desarrollo Local de La Candelaria</t>
  </si>
  <si>
    <t>1310202010203</t>
  </si>
  <si>
    <t>Productos de hornos de coque, de refinación de petróleo y combustible</t>
  </si>
  <si>
    <t>Suministro de combustible</t>
  </si>
  <si>
    <t>15101506;</t>
  </si>
  <si>
    <t>ORDEN DE COMPRA 64891</t>
  </si>
  <si>
    <t>ORDEN PAGO 287</t>
  </si>
  <si>
    <t>1310202010206</t>
  </si>
  <si>
    <t>Productos de caucho y plástico</t>
  </si>
  <si>
    <t>Adquisición de ganchos, tablas</t>
  </si>
  <si>
    <t>5 - Adquisición de insumos consumibles para los equipos de impresión de la Alcaldía Local de La Candelaria</t>
  </si>
  <si>
    <t>Adquisición de tóners</t>
  </si>
  <si>
    <t>46191601;72101509;</t>
  </si>
  <si>
    <t>Andrea López</t>
  </si>
  <si>
    <t>fabiola.lopez@gobiernobogota.gov.co</t>
  </si>
  <si>
    <t>1310202010208</t>
  </si>
  <si>
    <t>Muebles; otros bienes transportables n.c.p.</t>
  </si>
  <si>
    <t xml:space="preserve">Adquisición de artículos de oficina </t>
  </si>
  <si>
    <t>6 - Adquisición de muebles y artículos de oficina de la Alcaldía Local de La Candelaria</t>
  </si>
  <si>
    <t>44121905;14111500;44121701;44122101;44121510;44122100;</t>
  </si>
  <si>
    <t>Modificación</t>
  </si>
  <si>
    <t>Luis Alfredo Zamudio</t>
  </si>
  <si>
    <t>luis.zamudio@gobiernobogota.gov.co</t>
  </si>
  <si>
    <t>1310202010302</t>
  </si>
  <si>
    <t>Productos metálicos elaborados (excepto maquinaria y equipo)</t>
  </si>
  <si>
    <t>Suministro de artículos metálicos</t>
  </si>
  <si>
    <t xml:space="preserve"> - </t>
  </si>
  <si>
    <t>Día(s)</t>
  </si>
  <si>
    <t>Suministro de artículos de ferretería</t>
  </si>
  <si>
    <t>12352310;20111614;27111708;27111901;</t>
  </si>
  <si>
    <t>Contratación directa</t>
  </si>
  <si>
    <t>CONTRATO INTERADMINISTRATIVO</t>
  </si>
  <si>
    <t>8 - Prestación del servicio de mensajería y de correo certificado que requiera el Fondo de Desarrollo Local de La Candelaria</t>
  </si>
  <si>
    <t>131020202010601</t>
  </si>
  <si>
    <t>Servicios de mensajería</t>
  </si>
  <si>
    <t>Servicio de mensajería</t>
  </si>
  <si>
    <t>78102200;</t>
  </si>
  <si>
    <t>CONTRATO DE SEGUROS</t>
  </si>
  <si>
    <t>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</si>
  <si>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 xml:space="preserve">131020202020107 </t>
  </si>
  <si>
    <t>Servicios de seguros de vehículos automotores</t>
  </si>
  <si>
    <t>Seguros de la entidad (Adición)</t>
  </si>
  <si>
    <t>84131500;84131600;</t>
  </si>
  <si>
    <t>FDLC-IMC-017-2020</t>
  </si>
  <si>
    <t>CONTRATO SEGUROS 216-2020</t>
  </si>
  <si>
    <t>131020202020108</t>
  </si>
  <si>
    <t>Servicios de seguros contra incendio, terremoto o sustracción</t>
  </si>
  <si>
    <t>131020202020109</t>
  </si>
  <si>
    <t>Servicios de seguros generales de responsabilidad civil</t>
  </si>
  <si>
    <t>Selección abreviada menor cuantía</t>
  </si>
  <si>
    <t>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</si>
  <si>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Seguros de la entidad</t>
  </si>
  <si>
    <t>FDLC-SAMC-001-2021</t>
  </si>
  <si>
    <t>CONTRATO SEGUROS 053-2021</t>
  </si>
  <si>
    <t>131020202020110</t>
  </si>
  <si>
    <t>Servicios de seguro obligatorio de accidentes de tránsito (SOAT)</t>
  </si>
  <si>
    <t>131020202020105</t>
  </si>
  <si>
    <t>Servicios de seguros de vida colectiva de los Ediles</t>
  </si>
  <si>
    <t>Servicio seguros de vida ediles</t>
  </si>
  <si>
    <t>84131600;</t>
  </si>
  <si>
    <t>CONTRATO SEGUROS 054-2021</t>
  </si>
  <si>
    <t>131020202020112</t>
  </si>
  <si>
    <t>Otros servicios de seguros distintos de los seguros de vida n.c.p.</t>
  </si>
  <si>
    <t>Concurso de méritos abierto</t>
  </si>
  <si>
    <t>CONSULTORÍA (ASESORÍA TÉCNICA)</t>
  </si>
  <si>
    <t>11 - Prestar el servicio de intermediación de seguros, asesoría para el manejo del programa de seguros y adquisición de pólizas para la cobertura del riesgo de los bienes e intereses patrimoniales del Fondo de Desarrollo Local de La Candelaria, así como de aquellos por los cuales sea o fuere legalmente responsable y la gestión integral de administración de siniestros y reclamaciones</t>
  </si>
  <si>
    <t>Servicio de intermediación de seguros</t>
  </si>
  <si>
    <t>84131500;84131503;84131512;84131600;</t>
  </si>
  <si>
    <t>DERECHOS DE AUTOR O PROPIEDAD INTELECTUA</t>
  </si>
  <si>
    <t>131020202020305</t>
  </si>
  <si>
    <t xml:space="preserve">Derechos de uso de productos de propiedad intelectual </t>
  </si>
  <si>
    <t>Adquisición de licencias de software</t>
  </si>
  <si>
    <t>SERVICIOS DE PUBLICACIÓN</t>
  </si>
  <si>
    <t>13 - Prestación de servicios para la divulgación de campañas de comunicación institucionales promovidas por la Alcaldía Local de La Candelaria, mediante la planeación, ordenación, seguimiento y compra de espacios en diferentes medios de comunicación masivos, directos, alternativos, comunitarios y digitales, sujetándose a los lineamientos estratégicos que sugiera la entidad</t>
  </si>
  <si>
    <t>131020202030310</t>
  </si>
  <si>
    <t>Servicios de publicidad y el suministro de espacio o tiempo publicitarios</t>
  </si>
  <si>
    <t>Servicios de publicidad</t>
  </si>
  <si>
    <t>83121700;82101500;82101600;82101700;82101900;</t>
  </si>
  <si>
    <t>TRANSFERENCIA DE TECNOLOGÍA</t>
  </si>
  <si>
    <t xml:space="preserve">14 - Contratar la adquisición, instalación e interconexión para la transferencia de datos y puesta en marcha de recursos tecnológicos para la adecuación de la red de datos de área local </t>
  </si>
  <si>
    <t>131020202030403</t>
  </si>
  <si>
    <t xml:space="preserve"> Servicios de transmisión de datos</t>
  </si>
  <si>
    <t>Servicios de interconexión para transferencia de datos</t>
  </si>
  <si>
    <t>81111811;81112300;81112000;</t>
  </si>
  <si>
    <t>Licitación pública</t>
  </si>
  <si>
    <t>SUMINISTRO DE SERVICIO DE VIGILANCIA</t>
  </si>
  <si>
    <t xml:space="preserve">15 - Adición contrato 117-2020 Prestación del servicio de vigilancia y seguridad privada integral permanente para todos los bienes muebles e inmuebles de propiedad de la entidad, y de los que legalmente sea o llegare a ser responsable el Fondo de Desarrollo Local de La Candelaria </t>
  </si>
  <si>
    <t>131020202030501</t>
  </si>
  <si>
    <t>Servicios de protección (guardas de seguridad)</t>
  </si>
  <si>
    <t>Servicios de vigilancia y seguridad (Adición)</t>
  </si>
  <si>
    <t>92101501;92121701;92121504;46171612;</t>
  </si>
  <si>
    <t>FDLC-LP-007-2020</t>
  </si>
  <si>
    <t>CONTRATO 117-2020</t>
  </si>
  <si>
    <t xml:space="preserve">16 - Prestación del servicio de vigilancia y seguridad privada integral permanente para todos los bienes muebles e inmuebles de propiedad de la entidad, y de los que legalmente sea o llegare a ser responsable el Fondo de Desarrollo Local de La Candelaria </t>
  </si>
  <si>
    <t>Servicios de vigilancia y seguridad</t>
  </si>
  <si>
    <t>SABM-066-2021</t>
  </si>
  <si>
    <t>SUMINISTRO DE SERVICIO DE ASEO</t>
  </si>
  <si>
    <t>17 - Suministro del servicio integral de aseo y cafetería para las instalaciones de propiedad del Fondo de Desarrollo Local de la Alcaldía Local de La Candelaria</t>
  </si>
  <si>
    <t>131020202030502</t>
  </si>
  <si>
    <t>Servicios de limpieza general</t>
  </si>
  <si>
    <t>Servicios de aseo y cafetería</t>
  </si>
  <si>
    <t>76111501;</t>
  </si>
  <si>
    <t>ORDEN DE COMPRA 65329</t>
  </si>
  <si>
    <t>SERVICIOS DE MANTENIMIENTO Y/O REPARACIÓ</t>
  </si>
  <si>
    <t>18 - Prestar el servicio de mantenimiento preventivo y correctivo, incluyendo repuestos para las impresoras, fotocopiadoras, sistema ininterrumpido de potencia (UPS) y plotter de propiedad del Fondo de Desarrollo Local de la Alcaldía Local de La Candelaria</t>
  </si>
  <si>
    <t>131020202030603</t>
  </si>
  <si>
    <t xml:space="preserve">Servicios de mantenimiento y reparación de computadores y equipo periferico </t>
  </si>
  <si>
    <t>Mantenimiento de equipos de cómputo</t>
  </si>
  <si>
    <t>81000000;81110000;</t>
  </si>
  <si>
    <t>FDLC-IMC-003-2021</t>
  </si>
  <si>
    <t>19 - Adquirir a todo costo, el servicio de mantenimiento preventivo y correctivo integral con suministro de repuestos y mano de obra para los vehículos que conforman el parque automotor del Fondo de Desarrollo Local de La Candelaria</t>
  </si>
  <si>
    <t xml:space="preserve">131020202030604 </t>
  </si>
  <si>
    <t>Servicios de mantenimiento y reparación de maquinaria y equipo de transporte</t>
  </si>
  <si>
    <t>Mantenimiento de vehículos</t>
  </si>
  <si>
    <t>78181500;</t>
  </si>
  <si>
    <t>FDLC-IMC-002-2021</t>
  </si>
  <si>
    <t>CONTRATO 098-2021; ORDEN C 71251; ORDEN C 71252</t>
  </si>
  <si>
    <t xml:space="preserve">20 - Mantenimiento preventivo y correctivo de equipos y máquinas eléctricas de propiedad del Fondo de Desarrollo Local de La Candelaria </t>
  </si>
  <si>
    <t>131020202030605</t>
  </si>
  <si>
    <t>Servicios de mantenimiento y reparación de otra maquinaria y otro equipo</t>
  </si>
  <si>
    <t>Matenimiento de otras máquinas eléctricas</t>
  </si>
  <si>
    <t>72154066;73152108;</t>
  </si>
  <si>
    <t>131020202030702</t>
  </si>
  <si>
    <t>Servicios de impresión</t>
  </si>
  <si>
    <t xml:space="preserve">Contratación directa (con ofertas) </t>
  </si>
  <si>
    <t>CONVENIO INTERADMINISTRATIVO</t>
  </si>
  <si>
    <t>Ángela María Quiroga</t>
  </si>
  <si>
    <t>alcalde.candelaria@gobiernobogota.gov.co</t>
  </si>
  <si>
    <t xml:space="preserve">22 - Entrega de subsidios a población vulnerable de la localidad que contribuyan con el ingreso mínimo de lo hogares a través de los canales definidos en el Sistema Bogotá Solidaria </t>
  </si>
  <si>
    <t>Inversión Directa</t>
  </si>
  <si>
    <t>La Candelaria solidaria</t>
  </si>
  <si>
    <t>Ingreso mínimo</t>
  </si>
  <si>
    <t>Atender 3500 hogares con apoyos que contribuyan al ingreso mínimo garantizado</t>
  </si>
  <si>
    <t>93151611;93141501;93131605;</t>
  </si>
  <si>
    <t>Resoluciones 008-2021 y 027-2021</t>
  </si>
  <si>
    <t xml:space="preserve">23 - Aunar esfuerzos técnicos y administrativos para garantizar la entrega del subsidio económico tipo C, a las personas mayores beneficiarias del servicio social antendidas con recursos del Fondo de Desarrollo Local de La Candelaria en el marco de la Política Pública Social para el Envejecimiento y la Vejez </t>
  </si>
  <si>
    <t>Subsidio tipo C</t>
  </si>
  <si>
    <t>Beneficiar 450 personas mayores con apoyo económico tipo C</t>
  </si>
  <si>
    <t>93151611;93141501;</t>
  </si>
  <si>
    <t>La Candelaria pedagógica: más y mejor tiempo en los colegios</t>
  </si>
  <si>
    <t>Dotación sedes educativas</t>
  </si>
  <si>
    <t>Dotar 3 sedes educativas urbanas públicas</t>
  </si>
  <si>
    <t>25 - 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t>
  </si>
  <si>
    <t>La Candelaria pedagógica: proyecto de vida para la ciudadanía, la innovación y el trabajo del siglo XXI</t>
  </si>
  <si>
    <t>Apoyo a la educación superior</t>
  </si>
  <si>
    <t>Beneficiar 55 personas con apoyo para la educación superior, priorizando el ingreso a las universidades públicas</t>
  </si>
  <si>
    <t>86111600;84121504;</t>
  </si>
  <si>
    <t>FDLC-CIA-002-2021 (SECOP I)</t>
  </si>
  <si>
    <t>CONVENIO INTERADMINISTRATIVO 2267</t>
  </si>
  <si>
    <t>Sostenimiento educación superior</t>
  </si>
  <si>
    <t>Beneficiar 55 estudiantes de programas de educación superior con apoyo de sostenimiento para la permanencia.</t>
  </si>
  <si>
    <t>86111600;93151611;</t>
  </si>
  <si>
    <t>La Candelaria pedagógica: bases sólidas para la vida</t>
  </si>
  <si>
    <t>Apoyo educación inicial</t>
  </si>
  <si>
    <t>Implementar 2 Proyectos para el desarrollo integral de la primera infancia y la relación escuela, familia y comunidad</t>
  </si>
  <si>
    <t>DESARROLLO DE PROYECTOS CULTURALES</t>
  </si>
  <si>
    <t>La Candelaria cultural, artística y patrimonial</t>
  </si>
  <si>
    <t>Eventos</t>
  </si>
  <si>
    <t>Realizar 3 eventos de promoción de actividades culturales, priorizando las fiestas tradicionales definidas mediante acuerdo local</t>
  </si>
  <si>
    <t>Licitación pública (Obra pública)</t>
  </si>
  <si>
    <t>CONTRATO DE OBRA</t>
  </si>
  <si>
    <t>29 - Realizar a precios unitarios fijos la fase de ajustes y obra, necesarias para la terminación de la construcción de la “Casa Cultural del Zipa” ubicada en la calle 9 N° 3-93 del Fondo de Desarrollo Local de La Candelaria</t>
  </si>
  <si>
    <t>Fortalecimiento infraestructura</t>
  </si>
  <si>
    <t>Intervenir 1 sedes culturales con dotación y/o adecuación.</t>
  </si>
  <si>
    <t>81101500;81101513;80101600;</t>
  </si>
  <si>
    <t>FDLC-LP-023-2020
076 de 2021</t>
  </si>
  <si>
    <t>FDLC-LP-023-2020 CTO OBRA 076-2021</t>
  </si>
  <si>
    <t>CONSULTORÍA (INTERVENTORÍA)</t>
  </si>
  <si>
    <t>30 - Interventoría técnica, administrativa, legal, ambiental, SST y social para realizar a precios unitarios fijos la fase de ajustes y obra, necesarias para la terminación de la construcción de la “Casa Cultural del Zipa” ubicada en la calle 9 N° 3-93 del Fondo de Desarrollo Local de La Candelaria</t>
  </si>
  <si>
    <t>81101500;80101600;</t>
  </si>
  <si>
    <t>FDLC-CMA-024-2020 
077 de 2021</t>
  </si>
  <si>
    <t>CTO INTERVENTORÍA 077-2021</t>
  </si>
  <si>
    <t>La Candelaria sostenible: agricultura urbana</t>
  </si>
  <si>
    <t>Agricultura urbana</t>
  </si>
  <si>
    <t>Implementar 4  acciones de fomento para la agricultura urbana (capacitación, implementación, fortalecimiento y encadenamiento productivo) teniendo en cuenta su sostenibilidad en el tiempo</t>
  </si>
  <si>
    <t>33 - Prestación de servicios para la ejecución de acciones orientadas a los procesos de fortalecimiento, reactivación sostenible, revitalización, potencialización y transformación productiva de MIPYMES y/o emprendimientos de la localidad</t>
  </si>
  <si>
    <t>La Candelaria productiva y resiliente</t>
  </si>
  <si>
    <t>Fortalecimiento MIPYMES</t>
  </si>
  <si>
    <t xml:space="preserve">Apoyar 146 Mipymes y/o emprendimientos culturales y creativos, incluyendo la asesoría, acompañamiento técnico y/o apoyos económicos,  teniendo en cuenta las salas de teatro de la localidad . </t>
  </si>
  <si>
    <t>80101500;80101600;80141625;84101604;93141800;</t>
  </si>
  <si>
    <t>FDLC-IMC-001-2021</t>
  </si>
  <si>
    <t xml:space="preserve">CPS 098-2021 </t>
  </si>
  <si>
    <t>La Candelaria territorio libre de violencia intrafamiliar y sexual</t>
  </si>
  <si>
    <t>Prevención de violencias intrafamiliar</t>
  </si>
  <si>
    <t xml:space="preserve">Formar 400 personas en prevención de violencia intrafamiliar y/o violencia sexual. </t>
  </si>
  <si>
    <t>Selección abreviada subasta inversa</t>
  </si>
  <si>
    <t>COMPRAVENTA (BIENES MUEBLES)</t>
  </si>
  <si>
    <t>35 - Adquisición de elementos didácticos, artísticos, deportivos y de audiovisuales necesarios para dotación de Centro Amar ubicado en la localidad La Candelaria</t>
  </si>
  <si>
    <t>Dotación centro amar</t>
  </si>
  <si>
    <t>Dotar 1 Sedes de atención a la primera infancia y/o adolescencia (Centros Amar).</t>
  </si>
  <si>
    <t>60141000; 60131400; 60131200; 60131300; 60121100; 60121200; 60121500; 60124300; 49161500; 49161700; 60141200; 60131100; 49221500; 60102700; 60102300; 60141100; 60124300; 60121700; 60102400; 52161500</t>
  </si>
  <si>
    <t>FDLC-SASI-001-2021</t>
  </si>
  <si>
    <t>36 - Prestar servicios para realizar actividades que promuevan la resignificación del trabajo de cuidado, así como generar espacios de respiro para las personas cuidadoras en la localidad, en el marco del proyecto 1663 “La Candelaria redistributiva: democratizando el trabajo de cuidado”</t>
  </si>
  <si>
    <t>La Candelaria redistributiva: democratizando el trabajo de cuidado</t>
  </si>
  <si>
    <t>Estrategias de cuidado</t>
  </si>
  <si>
    <t>Vincular 400 mujeres cuidadoras a estrategias de cuidado y demás personas que ejerzan las labores del cuidado</t>
  </si>
  <si>
    <t xml:space="preserve">80111600; 80141900; 86111600; 90101600; 93141500; 93141700; </t>
  </si>
  <si>
    <t>FDLC-SAMC-006-2021</t>
  </si>
  <si>
    <t>37 - Aunar esfuerzos técnicos, administrativos y financieros, para ejecutar las etapas del proceso de  otorgamiento de Dispositivos de Asistencia Personal - Ayudas Técnicas (no incluidos en los Planes de Beneficios), a personas con discapacidad,  dando respuesta a las necesidades territoriales desde los enfoques del buen vivir, social y de derechos</t>
  </si>
  <si>
    <t>La Candelaria incluyente y ancestral</t>
  </si>
  <si>
    <t>Dispositivos de asistencia personal</t>
  </si>
  <si>
    <t>Beneficiar 100 personas con discapacidad a través de Dispositivos de Asistencia Personal - Ayudas Técnicas (no incluidas en los Planes de Beneficios).</t>
  </si>
  <si>
    <t>93141501;85121500;42211500;42211600;42211700;42212300;85101700;</t>
  </si>
  <si>
    <t>Saberes ancestrales</t>
  </si>
  <si>
    <t>Vincular 200 personas a las acciones y estrategias de reconocimiento de los saberes ancestrales en medicina</t>
  </si>
  <si>
    <t>39 - Prestar servicios de esterilización y atención en brigadas y urgencias médicas veterinarias a los caninos y felinos vulnerables de la Localidad de La Candelaria, conforme al proyecto de inversión número 1704 “La Candelaria Animalista”</t>
  </si>
  <si>
    <t>La Candelaria animalista: mejores condiciones para los animales</t>
  </si>
  <si>
    <t>Bienestar animal</t>
  </si>
  <si>
    <t>Atender 1500  animales en urgencias, brigadas médico veterinarias, acciones de esterilización, educación y adopción, y  articulando con los espacios de acogida presentes en la localidad</t>
  </si>
  <si>
    <t>70121802;70122000;</t>
  </si>
  <si>
    <t>FDLC-SAMC-004-2021</t>
  </si>
  <si>
    <t>CTO 107-2021</t>
  </si>
  <si>
    <t>40 - Prestar servicios para realizar las actividades que promuevan el reconocimiento y protección de los derechos de las mujeres candelarias en el marco del proyecto 1781 “La Candelaria Segura: mujeres libres de violencias”</t>
  </si>
  <si>
    <t>La Candelaria segura: mujeres libres de violencias</t>
  </si>
  <si>
    <t>Prevención violencia contra la mujer</t>
  </si>
  <si>
    <t xml:space="preserve">Vincular 200 personas en acciones para la prevención del feminicidio y la violencia contra la mujer, principalmente aquellas mujeres víctimas de violencias y/o riesgo de feminicidio y a las mujeres que ejercen trabajos sexuales  en La Candelaria.  </t>
  </si>
  <si>
    <t>93141501;93131501;80141902;80141607;44112004;</t>
  </si>
  <si>
    <t>-</t>
  </si>
  <si>
    <t>Pago de ARL de los contratistas a cargo de la Alcaldía Local de La Candelaria con riesgo nivel IV y V</t>
  </si>
  <si>
    <t>La Candelaria segura: cultura y convivencia ciudadana</t>
  </si>
  <si>
    <t>Gestores de convivencia</t>
  </si>
  <si>
    <t>Implementar 2 estrategias de atención de movilizaciones y aglomeraciones en el territorio a través de equipos de gestores de convivencia bajo el direccionamiento estratégico de la Secretaria de Seguridad, Convivencia y Justicia, con enfoque de género y diferencial</t>
  </si>
  <si>
    <t>84131605;</t>
  </si>
  <si>
    <t>Resolución 028-2021</t>
  </si>
  <si>
    <t>La Candelaria incluyente: espacio público para la ciudadanía</t>
  </si>
  <si>
    <t>Acuerdos ciudadanos</t>
  </si>
  <si>
    <t>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t>
  </si>
  <si>
    <t>43 - Prestar servicios para fortalecer las organizaciones sociales, comunales e instancias de participación de la localidad de La Candelaria con fundamento en el proyecto No. 2019 denominado “La Candelaria Participativa”</t>
  </si>
  <si>
    <t>La Candelaria participativa</t>
  </si>
  <si>
    <t>Fortalecimiento organizativo</t>
  </si>
  <si>
    <t>Fortalecer 20 Organizaciones, JAC e Instancias de participación ciudadana</t>
  </si>
  <si>
    <t>81141601;80111623;</t>
  </si>
  <si>
    <t>FDLC-SAMC-002-2021</t>
  </si>
  <si>
    <t>CTO 106-2021</t>
  </si>
  <si>
    <t>La Candelaria sostenible: espacio público e infraestructura para la movilidad</t>
  </si>
  <si>
    <t>Intervención puentes</t>
  </si>
  <si>
    <t>Intervenir 50 metros cuadrados de Puentes peatonales de escala local con acciones de conservación</t>
  </si>
  <si>
    <t>45 - Suministro de refrigerios, a precios unitarios y a monto agotable para fortalecer la participación en el proceso de rendición de cuentas para el fortalecimiento institucional</t>
  </si>
  <si>
    <t>La Candelaria gobierno abierto y transparente: fortalecimiento institucional</t>
  </si>
  <si>
    <t>Transparencia y control social</t>
  </si>
  <si>
    <t>Realizar 1 rendición de cuentas anuales.</t>
  </si>
  <si>
    <t>93131600; 90101800; 90101600</t>
  </si>
  <si>
    <t>La Candelaria Segura: Inspeccion, vigilancia y control</t>
  </si>
  <si>
    <t>IVC</t>
  </si>
  <si>
    <t>Realizar 4 acciones de inspección, vigilancia y control</t>
  </si>
  <si>
    <t>SERVICIOS PROFESIONALES</t>
  </si>
  <si>
    <t xml:space="preserve">Fondo de Desarrollo Local de La Candelaria </t>
  </si>
  <si>
    <t xml:space="preserve">Camilo Medina </t>
  </si>
  <si>
    <t xml:space="preserve">47 - Prestar servicios profesionales al Fondo de Desarrollo Local de La Candelaria como abogado de apoyo al Despacho de la Alcaldesa Local, en las diferentes actividades y funciones que le competen a esta dependencia </t>
  </si>
  <si>
    <t>Fortalecimiento local</t>
  </si>
  <si>
    <t xml:space="preserve">Realizar 4 estrategias de fortalecimiento institucional </t>
  </si>
  <si>
    <t>80111600;</t>
  </si>
  <si>
    <t>FDLC-CPS-008-2021</t>
  </si>
  <si>
    <t>CPS 008-2021</t>
  </si>
  <si>
    <t>48 - Prestar servicios profesionales al Fondo de Desarrollo Local de La Candelaria para brindar lineamientos juridicos, evaluar y orientar temas prioritarios de la entidad</t>
  </si>
  <si>
    <t>FDLC-CPS-051-2021</t>
  </si>
  <si>
    <t>CPS 051-2021</t>
  </si>
  <si>
    <t>49 - Prestar servicios profesionales al Fondo de Desarrollo Local de La Candelaria para apoyar la formulación, ejecución, seguimiento y mejora continua de las herramientas que conforman la gestión ambiental institucional</t>
  </si>
  <si>
    <t>FDLC-CPS-075-2021</t>
  </si>
  <si>
    <t>CPS 075-2021</t>
  </si>
  <si>
    <t>50 - 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</si>
  <si>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FDLC-CPS-024-2021</t>
  </si>
  <si>
    <t>CPS 024-2021</t>
  </si>
  <si>
    <t>51 - 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</si>
  <si>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FDLC-CPS-003-2021</t>
  </si>
  <si>
    <t>CPS 003-2021</t>
  </si>
  <si>
    <t>52 - Prestar servicios profesionales para coordinar, liderar y asesorar los planes y estrategias de comunicación interna y externa para la divulgación de los programas, proyectos y actividades de la Alcaldía Local</t>
  </si>
  <si>
    <t>FDLC-CPS-025-2021</t>
  </si>
  <si>
    <t>CPS 025-2021</t>
  </si>
  <si>
    <t>53 - 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</si>
  <si>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FDLC-CPS-042-2021</t>
  </si>
  <si>
    <t>CPS 042-2021</t>
  </si>
  <si>
    <t>SERVICIOS APOYO A LA GESTION DE LA ENTID</t>
  </si>
  <si>
    <t>54 - Prestar servicios de apoyo al Fondo de Desarrollo Local de La Candelaria en las tareas operativas de carácter archivístico desarrolladas, para garantizar la aplicación correcta de los procedimientos técnicos</t>
  </si>
  <si>
    <t>FDLC-CPS-018-2021
FDLC-CPS-052-2021</t>
  </si>
  <si>
    <t>55 - Prestar servicios de apoyo administrativo y asistencial al Fondo de Desarrollo Local de La Candelaria, en el centro de información y documentación (CDI), para la notificación de correspondencia de la entidad</t>
  </si>
  <si>
    <t>FDLC-CPS-010-2021
FDLC-CPS-050-2021</t>
  </si>
  <si>
    <t>56 - Prestar servicios de apoyo a la gestión del Fondo de Desarrollo Local de La Candelaria, en el Centro de Información y Documentación (CDI), para el manejo y proceso de distribución de correspondencia en general</t>
  </si>
  <si>
    <t>FDLC-CPS-015-2021</t>
  </si>
  <si>
    <t>CPS 015-2021</t>
  </si>
  <si>
    <t>57 - Prestar servicios de apoyo al Fondo de Desarrollo Local de La Candelaria como conductor(a) de los vehículos a cargo de la entidad</t>
  </si>
  <si>
    <t xml:space="preserve">FDLC-CPS-012-2021
FDLC-CPS-016-2021
</t>
  </si>
  <si>
    <t>58 - Prestar servicios profesionales para apoyar en la implementación, carga, manejo, validación y actualización de la información requerida en el aplicativo SIPSE local</t>
  </si>
  <si>
    <t>FDLC-CPS-005-2021</t>
  </si>
  <si>
    <t>CPS 005-2021</t>
  </si>
  <si>
    <t>59 - Prestar servicios profesionales al Fondo de Desarrollo Local de La Candelaria para apoyar las gestiones relacionadas con la oficina de presupuesto de la entidad</t>
  </si>
  <si>
    <t>FDLC-CPS-035-2021</t>
  </si>
  <si>
    <t>CPS 035-2021</t>
  </si>
  <si>
    <t>60 - Prestar servicios profesionales al Fondo de Desarrollo Local de La Candelaria para apoyar y fortalecer las gestiones relacionadas con la Oficina de Contabilidad de la entidad</t>
  </si>
  <si>
    <t>FDLC-009-2021</t>
  </si>
  <si>
    <t>CPS 009-2021</t>
  </si>
  <si>
    <t>61 - Prestar servicios profesionales al Fondo de Desarrollo Local de La Candelaria en asuntos relacionados con planeación, presentación, ejecución y seguimiento de los proyectos encaminados a la gestión de riesgos y cambio climático en la localidad</t>
  </si>
  <si>
    <t>FDLC-CPS-037-202</t>
  </si>
  <si>
    <t>CPS 037-2021</t>
  </si>
  <si>
    <t xml:space="preserve">62 -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 </t>
  </si>
  <si>
    <t>FDLC-CPS-001-2021 
FDLC-CPS-002-2021
FDLC-CPS-082-2021</t>
  </si>
  <si>
    <t>63 - Prestar servicios profesionales al Fondo de Desarrollo Local de La Candelaria para apoyar la articulación entre el Despacho de la Alcaldesa Local y las oficinas de contratación y planeación en los asuntos prioritarios y estratégicos para la gestión contractual</t>
  </si>
  <si>
    <t>FDLC-CPS-013-2021
FDLC-CPS-081-2021</t>
  </si>
  <si>
    <t>64 - Prestar servicios profesionales especializados al Fondo de Desarrollo Local de La Candelaria para apoyar la coordinación de la gestión contractual de la entidad y demás asuntos que se requieran</t>
  </si>
  <si>
    <t>FDLC-CPS-041-2021</t>
  </si>
  <si>
    <t>CPS 041-2021</t>
  </si>
  <si>
    <t>65 - Prestar servicios técnicos administrativos al Fondo de Desarrollo Local de La Candelaria en las distintas etapas de los procesos contractuales de competencia de la entidad</t>
  </si>
  <si>
    <t>FDLC-CPS-006-2021</t>
  </si>
  <si>
    <t>CPS 006-2021</t>
  </si>
  <si>
    <t xml:space="preserve">66 - Prestar servicios de apoyo asistencial y administrativo al Despacho de la alcaldesa local de La Candelaria </t>
  </si>
  <si>
    <t>FDLC-CPS-017-2021</t>
  </si>
  <si>
    <t>CPS 017-2021</t>
  </si>
  <si>
    <t>67 - Prestación de servicios de apoyo administrativo y asistencial a la gestión de la Junta Administradora Local de La Candelaria</t>
  </si>
  <si>
    <t>FDLC-CPS-021-2021</t>
  </si>
  <si>
    <t>CPS 021-2021</t>
  </si>
  <si>
    <t>68 - Prestación de servicios de apoyo técnico al Fondo de Desarrollo Local de La Candelaria en los asuntos relacionados con la Oficina del Almacén de la entidad</t>
  </si>
  <si>
    <t>FDLC-CPS-020-2021</t>
  </si>
  <si>
    <t>CPS 020-2021</t>
  </si>
  <si>
    <t>69 - Prestar servicios profesionales como abogado – cobro persuasivo - en el Área de Gestión Policiva y Jurídica de La Alcaldía Local de La Candelaria</t>
  </si>
  <si>
    <t>FDLC-CPS-045-2021</t>
  </si>
  <si>
    <t>CPS 045-2021</t>
  </si>
  <si>
    <t>70 - Prestar servicios profesionales como abogado de apoyo a la identificación, análisis, reparto y seguimiento de expedientes procesales en el Área de Gestión Policiva de la Alcaldía Local de La Candelaria</t>
  </si>
  <si>
    <t>FDLC-CPS-011-2021</t>
  </si>
  <si>
    <t>CPS 011-2021</t>
  </si>
  <si>
    <t>71 - Prestar servicios profesionales para apoyar jurídicamente la ejecución de las acciones requeridas para el trámite e impulso procesal de las actuaciones contravencionales y/o querellas que cursen en las inspecciones de policía de la localidad de La Candelaria</t>
  </si>
  <si>
    <t>FDLC-CPS-031-202</t>
  </si>
  <si>
    <t>CPS 031-2021</t>
  </si>
  <si>
    <t>72 - Prestar servicios profesionales para apoyar técnicamente las distintas etapas de los procesos de competencia de la Alcaldía Local para la depuración de actuaciones administrativas</t>
  </si>
  <si>
    <t>FDLC-CPS-014-2021</t>
  </si>
  <si>
    <t>CPS 014-2021</t>
  </si>
  <si>
    <t>73 - Prestar servicios de apoyo administrativo y asistencial en la gestión de la Alcaldía Local de La Candelaria en el trámite de los comparendos y querellas, de conformidad con el Código Nacional de Policía - Ley 1801 de 2016</t>
  </si>
  <si>
    <t>FDLC-CPS-027-2021</t>
  </si>
  <si>
    <t>CPS 027-2021</t>
  </si>
  <si>
    <t>74 - Prestar servicios de apoyo administrativo y asistencial en la gestión documental de la Alcaldía Local de La Candelaria,  acompañando al equipo jurídico de depuración en las labores operativas que genera el proceso de impulso de las actuaciones administrativas.</t>
  </si>
  <si>
    <t>FDLC-CPS-019-2021</t>
  </si>
  <si>
    <t>CPS 019-2021</t>
  </si>
  <si>
    <t>75 - Prestar servicios profesionales para apoyar a la Alcaldesa Local en la formulación, seguimiento e implementación de la estrategia local para la terminación jurídica o inactivación de las actuaciones administrativas que cursan en la Alcaldía Local</t>
  </si>
  <si>
    <t>FDLC-CPS-023-2021</t>
  </si>
  <si>
    <t>CPS 023-2021</t>
  </si>
  <si>
    <t>76 - Prestar servicios profesionales para apoyar jurídicamente la ejecución de las acciones requeridas para la depuración de las actuaciones administrativas que cursan en la Alcaldía Local de La Candelaria</t>
  </si>
  <si>
    <t>FDLC-CPS-026-2021
FDLC-CPS-049-2021</t>
  </si>
  <si>
    <t>77 - Prestar servicios profesionales para apoyar jurídicamente la atención de peticiones, requerimientos, acciones constitucionales y comisiones judiciales</t>
  </si>
  <si>
    <t>FDLC-CPS-064-2021</t>
  </si>
  <si>
    <t>CPS 064-2021</t>
  </si>
  <si>
    <t>78 - Prestar servicios profesionales para realizar la coordinación técnica del seguimiento de planes, políticas, programas y proyectos de infraestructura y obras civiles que desarrolle la Alcaldía Local de La Candelaria</t>
  </si>
  <si>
    <t>FDLC-CPS-007-2021</t>
  </si>
  <si>
    <t>CPS 007-2021</t>
  </si>
  <si>
    <t>79 - Prestar servicios profesionales para el seguimiento jurídico de los proyectos de infraestructura y obras civiles de la localidad, así como los demás asuntos contractuales que se requieran.</t>
  </si>
  <si>
    <t>CPS 004 y CPS 096</t>
  </si>
  <si>
    <t>80 - Prestar servicios profesionales para el seguimiento jurídico de los proyectos de infraestructura y obras civiles de la localidad, así como los demás asuntos contractuales que se requieran.</t>
  </si>
  <si>
    <t>FDLC-CPS-095-2021</t>
  </si>
  <si>
    <t>CPS-095-2021</t>
  </si>
  <si>
    <t>81 - Prestar servicios profesionales para apoyar el seguimiento a la ejecución de los proyectos de obra e infraestructura de la localidad</t>
  </si>
  <si>
    <t>FDLC-CPS-036-2021</t>
  </si>
  <si>
    <t>CPS 036-2021</t>
  </si>
  <si>
    <t>82 - Prestar servicios profesionales para apoyar a la Alcaldesa Local de La Candelaria, en la gestión de los asuntos relacionados con seguridad ciudadana, convivencia y prevención de conflictividades, violencias y delitos en la localidad, de conformidad con el marco normativo aplicable en la materia</t>
  </si>
  <si>
    <t>FDLC-CPS-030-2021</t>
  </si>
  <si>
    <t>CPS 030-2021</t>
  </si>
  <si>
    <t>83 - Prestar servicios de apoyo en las actividades de seguridad y convivencia ciudadana, de acuerdo a las necesidades y estrategias emanadas por el área de seguridad y convivencia de la Alcaldía Local de La Candelaria</t>
  </si>
  <si>
    <t>FDLC-CPS-069-2021 
FDLC-CPS-070-2021 
FDLC-CPS-071-2021 
FDLC-CPS-072-2021 
FDLC-CPS-073-2021 
FDLC-CPS-074-2021 
FDLC-CPS-078-2021 
FDLC-CPS-079-2021</t>
  </si>
  <si>
    <t>CPS 069-70-71-72-73-74-78-79</t>
  </si>
  <si>
    <t>84 - 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t>
  </si>
  <si>
    <t>FDLC-CPS-038-2021</t>
  </si>
  <si>
    <t>CPS 038-2021</t>
  </si>
  <si>
    <t>85 - Prestar servicios de apoyo técnico al Fondo de Desarrollo Local de La Candelaria en la administración de una de las casas comunitarias  de la localidad de La Candelaria, de conformidad con el Acuerdo Local 006 de 2013</t>
  </si>
  <si>
    <t>FDLC-CPS-043-2021</t>
  </si>
  <si>
    <t>CPS 043-2021</t>
  </si>
  <si>
    <t>86 - Apoyar a la alcaldesa local en la promoción, articulación, acompañamiento y seguimiento para la atención y protección de los animales domésticos y silvestres de la localidad</t>
  </si>
  <si>
    <t>FDLC-CPS-046-2021</t>
  </si>
  <si>
    <t>CPS 046-2021</t>
  </si>
  <si>
    <t>87 -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</si>
  <si>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FDLC-CPS-028-2021</t>
  </si>
  <si>
    <t>CPS 028-2021</t>
  </si>
  <si>
    <t>88 - Prestar servicios profesionales para apoyar Fondo de Desarrollo Local de La Candelaria en el seguimiento a las instancias y procesos de participación locales</t>
  </si>
  <si>
    <t>FDLC-CPS-057-2021</t>
  </si>
  <si>
    <t>CPS 057-2021</t>
  </si>
  <si>
    <t>89 - Prestar servicios de apoyo técnico al Fondo de Desarrollo Local de La Candelaria en las gestiones administrativas relacionadas con el conjunto de actividades para el desarrollo de los ejercicios de participación e interlocución con la comunidad de la localidad</t>
  </si>
  <si>
    <t>FDLC-CPS-068-2021</t>
  </si>
  <si>
    <t>CPS 068-2021</t>
  </si>
  <si>
    <t xml:space="preserve">90 - Prestar servicios profesionales al Fondo de Desarrollo Local de La Candelaria para la formulación y seguimiento a la ejecución de planes, políticas programas y proyectos relacionados con dotación de colegios y programas relacionados con educación y desarrollo integral </t>
  </si>
  <si>
    <t>FDLC-CPS-083-2021</t>
  </si>
  <si>
    <t>CPS 083-2021</t>
  </si>
  <si>
    <t>91 - Prestar servicios profesionales al Fondo de Desarrollo Local de La Candelaria para la formulación y seguimiento a la ejecución de planes, políticas programas y proyectos relacionados con dotación de colegios y programas relacionados con educación y desarrollo integral</t>
  </si>
  <si>
    <t>FDLC-CPS-084-2021</t>
  </si>
  <si>
    <t>CPS 084-2021</t>
  </si>
  <si>
    <t xml:space="preserve">92 - Prestar servicios profesionales al Fondo de Desarrollo Local de La Candelaria para la formulación y apoyo técnico en el seguimiento de planes, políticas programas y proyectos enmarcados  actividades apoyo a procesos educativos así como programas de acceso a la educación superior </t>
  </si>
  <si>
    <t>FDLC-CPS-085-2021</t>
  </si>
  <si>
    <t>CPS 085-2021</t>
  </si>
  <si>
    <t>93 - 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t>
  </si>
  <si>
    <t>94 -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t>
  </si>
  <si>
    <t>FDLC-CPS-067-2021</t>
  </si>
  <si>
    <t>CPS 067-2021</t>
  </si>
  <si>
    <t>95 - Prestar servicios de apoyo técnico al Fondo de Desarrollo Local de La Candelaria en la administración de una de las casas comunitarias  de la localidad de La Candelaria, de conformidad con el Acuerdo Local 006 de 2013</t>
  </si>
  <si>
    <t>FDLC-CPS-048-2021</t>
  </si>
  <si>
    <t>CPS 048-2021</t>
  </si>
  <si>
    <t>97 - Prestar servicios de apoyo técnico al Fondo de Desarrollo Local de La Candelaria en la administración de una de las casas comunitarias  de la localidad de la candelaria, de conformidad con el Acuerdo Local 006 de 2013</t>
  </si>
  <si>
    <t>FDLC-CPS-047-2021 FDLC-CPS-058-2021</t>
  </si>
  <si>
    <t>98 -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</si>
  <si>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FDLC-CPS-029-2021</t>
  </si>
  <si>
    <t>CPS 029-2021</t>
  </si>
  <si>
    <t>99 - 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t>
  </si>
  <si>
    <t>FDLC-CPS-056-2021</t>
  </si>
  <si>
    <t>CPS 056-2021</t>
  </si>
  <si>
    <t>100 - Prestar servicios profesionales al Fondo de Desarrollo Local de La Candelaria para apoyar en la formulación, presentación, evaluación y seguimiento de los proyectos sociales y de salud en la localidad</t>
  </si>
  <si>
    <t>FDL-CPS-022-2021</t>
  </si>
  <si>
    <t>CPS 022-2021</t>
  </si>
  <si>
    <t>101 - Prestar servicios profesionales al Fondo de Desarrollo Local de La Candelaria para apoyar la formulación, presentación, evaluación y seguimiento de los proyectos sociales así como la implementación de los procesos para la identificación, caracterización y atención a personas y/o familias-hogares beneficiados en el marco de los proyectos sociales y de salud en la localidad</t>
  </si>
  <si>
    <t>102 - Prestar servicios de apoyo técnico al Fondo de Desarrollo Local de La Candelaria en los procedimientos administrativos derivados de los proyectos sociales y de salud en la localidad</t>
  </si>
  <si>
    <t>FDLC-CPS-060-2021</t>
  </si>
  <si>
    <t>CPS 060-2021</t>
  </si>
  <si>
    <t>103 - Prestar servicios profesionales para apoyar al Fondo de Desarrollo Local de La Candelaria en la formulación, implementación y seguimiento de los proyectos y actividades artísticas, culturales, musicales y deportivas de competencia de la entidad</t>
  </si>
  <si>
    <t>FDLC-CPS-086-2021</t>
  </si>
  <si>
    <t>CPS 086-2021</t>
  </si>
  <si>
    <t>104 - Prestar servicios profesionales al Fondo de Desarrollo Local de La Candelaria para apoyar la gestión de los asuntos relacionados con seguridad ciudadana y convivencia en el espacio público de la localidad para actividades culturales, deportivas y de mercados</t>
  </si>
  <si>
    <t>FDLC-CPS-080-2021</t>
  </si>
  <si>
    <t>CPS 080-2021</t>
  </si>
  <si>
    <t>105 - Prestar servicios de apoyo técnico al Fondo de Desarrollo Local de La Candelaria para apoyar la gestión de los asuntos relacionados con seguridad ciudadana y convivencia en el espacio público de la localidad</t>
  </si>
  <si>
    <t>FDLC-CPS-093-2021</t>
  </si>
  <si>
    <t>CPS 093-2021</t>
  </si>
  <si>
    <t xml:space="preserve">106 - Prestar servicios de apoyo logístico en los eventos y actividades de la administración local de la localidad de La Candelaria </t>
  </si>
  <si>
    <t>FDLC-CPS-087-2021</t>
  </si>
  <si>
    <t>CPS 087-2021</t>
  </si>
  <si>
    <t>107 - Prestar servicios técnicos de apoyo en la visibilización de la gestión turística y cultural de La Candelaria en el marco del plan de reactivación económica</t>
  </si>
  <si>
    <t>FDLC-CPS-039-2021</t>
  </si>
  <si>
    <t>CPS 039-2021</t>
  </si>
  <si>
    <t>108 - Prestar servicios profesionales en materia jurídica al Área de Gestión de Desarrollo Local de la Alcaldía Local de La Candelaria</t>
  </si>
  <si>
    <t>FDLC-CPS-033-2021</t>
  </si>
  <si>
    <t>CPS 033-2021</t>
  </si>
  <si>
    <t>109 - Prestar servicios profesionales a la  Alcaldía Local de La Candelaria para el seguimiento y ejecución de los planes, políticas, programas y proyectos enmarcados  en  actividades de apoyo a procesos de reactivación económica en la localidad</t>
  </si>
  <si>
    <t>110 - Prestar servicios profesionales  para la planeación, implementación y fortalecimiento de proyectos relacionados con las actividades del turismo local, a través de la gestión, articulación e interlocución con ciudadanía y entidades públicas y privadas</t>
  </si>
  <si>
    <t>FDLC-CPS-055-2021</t>
  </si>
  <si>
    <t>111 - Prestar servicios profesionales al Fondo de Desarrollo Local de La Candelaria en la estructuración de los procesos, así como la formulación, seguimiento y evaluación de los proyectos de la entidad</t>
  </si>
  <si>
    <t>Reactivación - Reconversión</t>
  </si>
  <si>
    <t>Promover en 75  Mipymes y/o emprendimientos procesos de reconversión hacia actividades sostenibles, incluyendo la asesoría, acompañamiento técnico y/o apoyo económico.</t>
  </si>
  <si>
    <t>FDLC-CPS-032-2021</t>
  </si>
  <si>
    <t>CPS 032-2021</t>
  </si>
  <si>
    <t>112 - Prestar servicios profesionales a la  Alcaldía Local de La Candelaria para el seguimiento y ejecución de los planes, políticas, programas y proyectos enmarcados  en  actividades de apoyo a procesos de reactivación económica en la localidad</t>
  </si>
  <si>
    <t>Revitalización</t>
  </si>
  <si>
    <t>Revitalizar 100  Mipymes y/o emprendimientos, potencializadas dentro de las aglomeraciones económicas que fomentan el empleo y/o nuevas actividades económicas incluyendo la asesoría, acompañamiento técnico y/o apoyo económico.</t>
  </si>
  <si>
    <t>113 - Prestar servicios profesionales al Área de Gestión de Desarrollo Local de la Alcaldía Local para el seguimiento e implementación de las medidas establecidas y que se establezcan por parte del gobierno nacional y distrital en relación con la reactivación económica en la localidad.</t>
  </si>
  <si>
    <t>FDLC-CPS-034-2021</t>
  </si>
  <si>
    <t>CPS 034-2021</t>
  </si>
  <si>
    <t xml:space="preserve">114 - Prestar  servicios de apoyo logístico en los eventos y actividades de la administración local de la localidad de La Candelaria </t>
  </si>
  <si>
    <t>FDLC-CPS-059-2021</t>
  </si>
  <si>
    <t>CPS 059-2021</t>
  </si>
  <si>
    <t>115 - Prestar servicios profesionales a la  Alcaldía Local de La Candelaria para la formulación y seguimiento de planes, políticas, programas y proyectos  enmarcados  en  actividades de apoyo a procesos de reactivación económica en la localidad</t>
  </si>
  <si>
    <t>Transformación productiva</t>
  </si>
  <si>
    <t xml:space="preserve">Promover en 133 Mipymes y/o emprendimientos la transformación empresarial y/o productiva incluyendo la asesoría, acompañamiento técnico y/o apoyo económico. </t>
  </si>
  <si>
    <t>FDLC-CPS-065-2021</t>
  </si>
  <si>
    <t>CPS 065-2021</t>
  </si>
  <si>
    <t>116 - Prestar servicios profesionales de apoyo en la administración del punto vive digital de la Localidad La Candelaria  para fomentar en la comunidad las TICs</t>
  </si>
  <si>
    <t>FDLC-CPS-040-2021</t>
  </si>
  <si>
    <t>CPS 040-2021</t>
  </si>
  <si>
    <t>118 - Prestación de servicios profesionales en la implementación de acciones y estrategias culturales, musicales y artísticas enfocadas a las instancias de participación de la localidad La Candelaria, de acuerdo al proyecto 1625 "La Candelaria cultural, artística y patrimonial"</t>
  </si>
  <si>
    <t>FDLC-CPS-088-2021</t>
  </si>
  <si>
    <t>CPS 088-2021</t>
  </si>
  <si>
    <t>119 - Prestar servicios de apoyo en la emisora a cargo del Fondo de Desarrollo Local La Candelaria</t>
  </si>
  <si>
    <t>FDLC-CPS-089-2021</t>
  </si>
  <si>
    <t>CPS 089-2021</t>
  </si>
  <si>
    <t>120 - Prestar servicios profesionales al Fondo de Desarrollo Local de La  Candelaria para la formulación y seguimiento a la ejecución de planes, políticas programas y proyectos relacionados con los procesos comunitarios y de participación ciudadana en la localidad</t>
  </si>
  <si>
    <t>FDLC-CPS-092-2021</t>
  </si>
  <si>
    <t>CPS 092-2021</t>
  </si>
  <si>
    <t>121 - Prestar servicios profesionales al Fondo de Desarrollo Local de La Candelaria para apoyar el seguimiento y ejecución de los programas ambientales y de agricultura urbana en la localidad</t>
  </si>
  <si>
    <t>FDLC-CPS-091-2021</t>
  </si>
  <si>
    <t>CPS 091-2021</t>
  </si>
  <si>
    <t xml:space="preserve">122 - Prestar servicios profesionales para apoyar  al fondo de desarrollo local de la  candelaria en el seguimiento y visualización  de la gestión realizada, en desarrollo de los programas de protección a los animales en la localidad </t>
  </si>
  <si>
    <t>FDLC-CPS-094-2021</t>
  </si>
  <si>
    <t>CPS 094-2021</t>
  </si>
  <si>
    <t>123 - Prestar servicios de apoyo administrativo y asistencial al Área de Gestión de Desarrollo Local, en los procesos de competencia relacionados con la planeación de la Alcaldía Local de La Candelaria</t>
  </si>
  <si>
    <t>FDLC-CPS-090-2021</t>
  </si>
  <si>
    <t>CPS 090-2021</t>
  </si>
  <si>
    <t>124 - Prestar servicios de apoyo administrativo y asistencial al Fondo de Desarrollo Local, en los procesos relacionados con la participación de las juventudes en la localidad</t>
  </si>
  <si>
    <t>FDLC-CPS-097-2021</t>
  </si>
  <si>
    <t>CPS 097-2021</t>
  </si>
  <si>
    <t>125 - Aunar esfuerzos técnicos, administrativos, logísticos entre la Alcaldía Local de La Candelaria y la Orquesta Filarmónica de Bogotá para la continuidad y desarrollo del Centro Filarmónico Local, como un espacio para el proceso de formación musical implementado por la orquesta y dirigido a la localidad, las cuales se desarrollarán de manera virtual, teniendo en cuenta la situación actual de pandemia nacional que sufre el país</t>
  </si>
  <si>
    <t>86101810;</t>
  </si>
  <si>
    <t>126 - Prestar servicios técnicos para apoyar al Fondo de Desarrollo Local de La Candelaria en las tareas operativas de carácter archivístico desarrolladas, para garantizar la aplicación correcta de los procedimientos técnicos</t>
  </si>
  <si>
    <t>FDLC-CPS-103-2021</t>
  </si>
  <si>
    <t>127 - Prestar servicios de apoyo asistencial y administrativo al despacho de la Alcaldesa Local de La Candelaria</t>
  </si>
  <si>
    <t>FDLC-CPS-104-2021</t>
  </si>
  <si>
    <t>CPS 104-2021</t>
  </si>
  <si>
    <t>128 - Prestar servicios profesionales para la planeación, implementación y fortalecimiento de proyectos relacionados con las actividades del turismo local, a través de la gestión, articulación e interlocución con ciudadanía y entidades públicas y privadas</t>
  </si>
  <si>
    <t>FDLC-CPS-102-2021</t>
  </si>
  <si>
    <t>CPS 102-2021</t>
  </si>
  <si>
    <t>129 - Prestar servicios profesionales al Fondo de Desarrollo Local La Candelaria, para fortalecer y promover estrategias de implementación, aplicación y capacitación a la comunidad y diferentes sectores, en materia de normatividad referente al Estatuto del Consumidor Ley 1480 de 2011</t>
  </si>
  <si>
    <t xml:space="preserve">130 - Adquisición a través de acuerdo marco de elementos didácticos, artísticos, deportivos y de audiovisuales necesarios para dotación de Centro Amar ubicado en la localidad La Candelaria </t>
  </si>
  <si>
    <t>60131400; 60121200; 60121500; 49161500; 49161600; 49161800; 60102400; 60102500; 60102300; 60141100; 52161500;</t>
  </si>
  <si>
    <t xml:space="preserve">131 - Adquisición de carpas para el uso de actividades institucionales, de conformidad con las especificaciones técnicas </t>
  </si>
  <si>
    <t>49121503;</t>
  </si>
  <si>
    <t>CONVENIO DE COOPERACIÓN Y ASISTENCIA TÉC</t>
  </si>
  <si>
    <t xml:space="preserve">132 - Aunar esfuerzos para la cooperación administrativa, técnica y económica, entre el Programa para las Naciones Unidas para el Desarrollo (PNUD) y el Fondo de Desarrollo Local, con el fin de fortalecer a los emprendimientos de la economía popular de la localidad de La Candelaria y las unidades productivas y/o poblaciones dedicadas a actividades tradicionales que permiten generar ingresos (autoempleo), así́ como de las micro y pequeñas empresas locales, a través de un proceso de acompañamiento especializado y de entrega de incentivos, que permita el mejoramiento de las competencias de los emprendedores, empresarios y las condiciones de sus negocios </t>
  </si>
  <si>
    <t>80101500; 86101700; 86101810</t>
  </si>
  <si>
    <t>133 - Adquisición de mesas móviles plegables para el uso de actividades institucionales, de conformidad con las especificaciones técnicas</t>
  </si>
  <si>
    <t>56121403; 56121600;</t>
  </si>
  <si>
    <t>134 - Aunar esfuerzos económicos, técnicos y administrativos entre la Secretaría de Gobierno de Bogotá, los respectivos Fondos de Desarrollo Local y la Superintendencia de Industria y Comercio, en calidad de Secretaria Técnica de la Red Nacional de Protección al Consumidor; para poner en funcionamiento y mantener en plena operatividad una (1) Casa del Consumidor de Bienes y Servicios en las localidades faltantes, al servicio de los consumidores y de la comunidad en general.</t>
  </si>
  <si>
    <t>Casa del consumidor</t>
  </si>
  <si>
    <t>135 - Prestar servicios técnicos administrativos en las distintas etapas de los procesos contractuales de competencia de la Alcaldía Local de La Candelaria</t>
  </si>
  <si>
    <t>136 - Prestar servicios profesionales al Fondo de Desarrollo Local de La Candelaria como abogado de apoyo al despacho de la Alcaldesa Local, en las diferentes actividades y funciones que le competen a esta dependencia</t>
  </si>
  <si>
    <t>137 - Prestar servicios profesionales especializados al Fondo de Desarrollo Local de La Candelaria en el despacho  de la Alcaldesa Local para brindar lineamientos jurídicos, evaluar y orientar temas prioritarios de la entidad</t>
  </si>
  <si>
    <t>138 - Prestar servicios profesionales como abogado cobro persuasivo - en el área de gestión policiva y jurídica de la Alcaldía Local de La Candelaria</t>
  </si>
  <si>
    <t>139 - Prestar servicios profesionales para apoyar jurídicamente la ejecución de las acciones requeridas para el trámite e impulso procesal de las actuaciones contravencionales y/o querellas que cursen en las inspecciones de policía de la localidad de La Candelaria</t>
  </si>
  <si>
    <t>140 - Prestar servicios de apoyo administrativo y asistencial en la gestión de la Alcaldía Local de La Candelaria en el trámite de los comparendos y querellas, de conformidad con el Código Nacional de Policía - Ley 1801 de 2016</t>
  </si>
  <si>
    <t>141 - Prestar servicios profesionales para apoyar jurídicamente la ejecución de las acciones requeridas para la depuración de las actuaciones administrativas que cursan en la Alcaldía Local de La Candelaria</t>
  </si>
  <si>
    <t>142 - Prestar servicios profesionales para apoyar jurídicamente la ejecución de las acciones requeridas para la depuración de las actuaciones administrativas que cursan en la Alcaldía Local de La Candelaria así como el seguimiento al cierre de los respectivos expedientes</t>
  </si>
  <si>
    <t>143 - Prestar servicios de apoyo administrativo y asistencial en la gestión documental de la Alcaldía Local de La Candelaria,  acompañando al equipo jurídico de depuración en las labores operativas que genera el proceso de impulso de las actuaciones administrativas</t>
  </si>
  <si>
    <t>144 - Prestar servicios profesionales para apoyar técnicamente las distintas etapas de los procesos de competencia de la Alcaldía Local para la depuración de actuaciones administrativas</t>
  </si>
  <si>
    <t>145 - Prestar servicios profesionales como abogado de apoyo a la identificación, análisis, reparto y seguimiento de expedientes procesales en el área de gestión policiva de la Alcaldía Local de La Candelaria</t>
  </si>
  <si>
    <t>146 - Prestar servicios de apoyo administrativo y asistencial  en los procesos efectuados por el  equipo jurídico  de la Alcaldía Local de La Candelaria</t>
  </si>
  <si>
    <t>147 - Prestar servicios profesionales para realizar la coordinación técnica del seguimiento de planes, políticas, programas y proyectos de infraestructura y obras civiles que desarrolle la Alcaldía Local de La Candelaria</t>
  </si>
  <si>
    <t>FDLC-CPS-105-2021</t>
  </si>
  <si>
    <t>CPS 105-2021</t>
  </si>
  <si>
    <t>Suma de Valor presupuestado</t>
  </si>
  <si>
    <t>Suma de Valor contratado corte marzo 2020</t>
  </si>
  <si>
    <t>Reactivación</t>
  </si>
  <si>
    <t>Fortalecimiento Mipymes culturales</t>
  </si>
  <si>
    <t>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t>
  </si>
  <si>
    <t xml:space="preserve">Fortalecimiento </t>
  </si>
  <si>
    <t>Valor por ajustar</t>
  </si>
  <si>
    <t>Sin programar en PAA</t>
  </si>
  <si>
    <t>TOTAL</t>
  </si>
  <si>
    <t>Adquisición de equipos y dispositivos relacionados con tecnologías de la información y comunicaciones</t>
  </si>
  <si>
    <t>Total general</t>
  </si>
  <si>
    <t>VERSIÓN</t>
  </si>
  <si>
    <t>FECHA COMITÉ DE CONTRATACIÓN</t>
  </si>
  <si>
    <t>MODIFICACIÓN REALIZADA</t>
  </si>
  <si>
    <t>VALOR TOTAL SECOP PUBLICADO</t>
  </si>
  <si>
    <t>Publicación primera versión PAA</t>
  </si>
  <si>
    <t>PROCESOS FUNCIONAMIENTO NO INCLUÍDOS EN PAA</t>
  </si>
  <si>
    <t>CONCEPTO</t>
  </si>
  <si>
    <t>PROGRAMACIÓN</t>
  </si>
  <si>
    <t xml:space="preserve">MARZO </t>
  </si>
  <si>
    <t>ABRIL</t>
  </si>
  <si>
    <t>MAYO</t>
  </si>
  <si>
    <t>JUNIO</t>
  </si>
  <si>
    <t>JULIO</t>
  </si>
  <si>
    <t>Se incorporan líneas 118 y 119 (CPS)</t>
  </si>
  <si>
    <t>Honorarios ediles</t>
  </si>
  <si>
    <t>3 (4 y 5)</t>
  </si>
  <si>
    <t>Ajuste líneas 1 (nuevo rubro y objeto) y 105 (objeto, valor y plazo)
Creación líneas 118,119,120,121,122 y 123 
Ajuste presupuesto líneas presupuesto 28, 43, 32, 39 proyectos Ver acta de comité (pendiente Secretaría Técnica Comité)</t>
  </si>
  <si>
    <t>Seguros de salud ediles</t>
  </si>
  <si>
    <t>Se incorporan líneas 124 y 125</t>
  </si>
  <si>
    <t>Servicios de telefonía fija</t>
  </si>
  <si>
    <t>Ajuste fechas procesos de funcionamiento. Ajuste valor, fechas y objeto de procesos aprobados en comité de contratación. Se elimina algunas líneas. Ajuste de presupuesto dada reprogramación realizada por formuladores.</t>
  </si>
  <si>
    <t>Servicios de telecomunicaciones a través de internet</t>
  </si>
  <si>
    <t>Se incorporan líneas 126, 127, 128 y 129</t>
  </si>
  <si>
    <t>Energía</t>
  </si>
  <si>
    <t>22/07/2021 - 23/07/2021</t>
  </si>
  <si>
    <t>Se ajustan procesos de proyectos 1662, 1663, 1628, casa consumidor, mensajería, refrigerios</t>
  </si>
  <si>
    <t>Acueducto y alcantarillado</t>
  </si>
  <si>
    <t>Aseo</t>
  </si>
  <si>
    <t>Gas</t>
  </si>
  <si>
    <t xml:space="preserve">Subtotal </t>
  </si>
  <si>
    <t>Ejecución Funcionamiento PAA</t>
  </si>
  <si>
    <t>TOTAL EJECUCIÓN FUNCIONAMIENTO</t>
  </si>
  <si>
    <t>TOTAL EJECUCIÓN INVERSIÓN</t>
  </si>
  <si>
    <t>TOTAL EJECUCIÓN FDL</t>
  </si>
  <si>
    <t>No. SOLICITUD SIPSE</t>
  </si>
  <si>
    <t>Fecha de Solicitud</t>
  </si>
  <si>
    <t>59002-
59046</t>
  </si>
  <si>
    <t>20/05/2021-
24/05/2021</t>
  </si>
  <si>
    <t>59004 (AFRO)
60080 (CARPAS)</t>
  </si>
  <si>
    <t>20/05/2021 (AFRO)
07/07/2021 (CARPAS)</t>
  </si>
  <si>
    <t>60080 (CARPAS)</t>
  </si>
  <si>
    <t>07/07/2021 (CARPAS)</t>
  </si>
  <si>
    <t>Menor valor</t>
  </si>
  <si>
    <t>Presenta diferencia en valor</t>
  </si>
  <si>
    <t>Solicitud de información a los Proveedores</t>
  </si>
  <si>
    <t>Concurso de méritos con precalificación</t>
  </si>
  <si>
    <t>Selección Abreviada de Menor Cuantia sin Manifestacion de Interés</t>
  </si>
  <si>
    <t>Contratación régimen especial - Selección de comisionista</t>
  </si>
  <si>
    <t>Contratación régimen especial - Enajenación de bienes para intermediarios idóneos</t>
  </si>
  <si>
    <t>Contratación régimen especial - Régimen especial</t>
  </si>
  <si>
    <t>Contratación régimen especial - Banco multilateral y organismos multilaterales</t>
  </si>
  <si>
    <t>Contratación régimen especial (con ofertas)  - Selección de comisionista</t>
  </si>
  <si>
    <t>Contratación régimen especial (con ofertas)  - Enajenación de bienes para intermediarios idóneos</t>
  </si>
  <si>
    <t>Contratación régimen especial (con ofertas)  - Régimen especial</t>
  </si>
  <si>
    <t>Contratación régimen especial (con ofertas)  - Banco multilateral y organismos multilaterales</t>
  </si>
  <si>
    <t>Contratado corte 31 de Agosto 2021</t>
  </si>
  <si>
    <t>147*</t>
  </si>
  <si>
    <t>147* -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</si>
  <si>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CPS 110-2021</t>
  </si>
  <si>
    <t>CPS 111-2021</t>
  </si>
  <si>
    <t>CPS 115-2021</t>
  </si>
  <si>
    <t>CPS 116-2021</t>
  </si>
  <si>
    <t>CPS 119-2021</t>
  </si>
  <si>
    <t>CPS 121-2021</t>
  </si>
  <si>
    <t>CPS 123-2021</t>
  </si>
  <si>
    <t>CPS 117-2021</t>
  </si>
  <si>
    <t>CPS 112-2021</t>
  </si>
  <si>
    <t>CPS 118-2021</t>
  </si>
  <si>
    <t>CPS 013-081 de 2021</t>
  </si>
  <si>
    <t>CPS 103 y 109 de 2021</t>
  </si>
  <si>
    <t>AGOSTO</t>
  </si>
  <si>
    <t>Si incluyó línea 147</t>
  </si>
  <si>
    <t>148 - Contratar el suministro de refrigerios y alimentos calientes, así como suministro de bonos canjeables para el desarrollo de las actividades denominadas tertulia historia familiar y estaciones literarias de la Institución Educativa Distrital Escuela Nacional de Comercio en el marco del proyecto denominado “La Candelaria pedagógica bases sólidas para la vida”</t>
  </si>
  <si>
    <t>27 - Adquisición de material bibliográfico, elementos didácticos, deportivos, musicales, material tecnológico y papelería necesarios en el marco del proyecto No. 1608  denominado “La Candelaria pedagógica bases sólidas para la vida”</t>
  </si>
  <si>
    <t>60102300; 60101700; 60102700; 60131200; 60131400; 49181500; 49161500; 49211800; 60106100; 43212100; 52161500; 60101900; 60102100</t>
  </si>
  <si>
    <t>50112000; 50181900; 50182000; 50192500; 50202300; 50300000; 90101800</t>
  </si>
  <si>
    <t>43211500;</t>
  </si>
  <si>
    <t>28 - Ejecutar la preproducción, producción, realización, y postproducción técnica y logística de los eventos, fiestas y festivales de la Localidad de La Candelaria, a través de la administración, alquiler y suministro de los bienes y servicios necesarios para su desarrollo</t>
  </si>
  <si>
    <t>90151801; 90151802; 93141701; 93141702</t>
  </si>
  <si>
    <t>34 - Prestar servicios para realizar actividades que promuevan la prevención de violencia intrafamiliar y sexual sobre poblaciones en situaciones de riesgo y vulneración de derechos en el marco del proyecto 1662 “La Candelaria territorio libre de violencia intrafamiliar y sexual”</t>
  </si>
  <si>
    <t>80101600; 80111600; 80141900; 82101800; 86111600; 90101600; 93141500; 93141700; 94131500; 94132000</t>
  </si>
  <si>
    <t>150 - Prestar servicios de apoyo técnico al Fondo de Desarrollo Local de La Candelaria en los procedimientos administrativos derivados de los proyectos sociales y de salud en la localidad</t>
  </si>
  <si>
    <t>159 - Prestar servicios profesionales para realizar la coordinación técnica del seguimiento de planes, políticas, programas y proyectos de infraestructura y obras civiles que desarrolle la Alcaldía Local de La Candelaria</t>
  </si>
  <si>
    <t>151 - Prestación de servicios profesionales en la implementación de acciones y estrategias culturales, musicales y artísticas enfocadas a las instancias de participación de la localidad La Candelaria, de acuerdo al proyecto 1625 "La Candelaria cultural, artística y patrimonial"</t>
  </si>
  <si>
    <t>153 - Prestar servicios de apoyo administrativo y asistencial al Área de Gestión de Desarrollo Local, en los procesos de seguridad y convivencia adelantados por  la Alcaldía Local de La Candelaria</t>
  </si>
  <si>
    <t>154 - Prestar servicios profesionales para apoyar al Fondo de Desarrollo Local de La Candelaria en la ejecución y seguimiento de los proyectos de cuidado, mujeres y prevención de violencias en la localidad</t>
  </si>
  <si>
    <t>155 -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t>
  </si>
  <si>
    <t>156 - Prestar servicios profesionales para apoyar  al Fondo de Desarrollo Local de La Candelaria en el seguimiento y visualización  de la gestión realizada, en desarrollo de los programas de atención y protección a los animales en la localidad</t>
  </si>
  <si>
    <t>157 - Prestar servicios profesionales al Fondo de Desarrollo Local de La Candelaria en los trámites relacionados con los procesos precontractuales, contractuales y pos contractuales, así como la adquisición de bienes y servicios a través de la Tienda Virtual del Estado Colombiano</t>
  </si>
  <si>
    <t>158 -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</si>
  <si>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02/09/2021 - 03/09/2021</t>
  </si>
  <si>
    <t>Ver notas de comité del 02-09-2021</t>
  </si>
  <si>
    <t>FECHA DE PUBLICACIÓN PAA SECOP</t>
  </si>
  <si>
    <t>Ajuste Paola y Catalina</t>
  </si>
  <si>
    <t>FDLC-SAMC-007-2021</t>
  </si>
  <si>
    <t>FDLC-SASI-002-2021</t>
  </si>
  <si>
    <t>FDLC-IMC-007-2021</t>
  </si>
  <si>
    <t>FDLC-CPS-133-2021</t>
  </si>
  <si>
    <t>FDLC-CPS-132-2021</t>
  </si>
  <si>
    <t>FDLC-CPS-130-2021</t>
  </si>
  <si>
    <t>FDLC-CPS-131-2021</t>
  </si>
  <si>
    <t>FDLC-SAMC-005-2021</t>
  </si>
  <si>
    <t>FDLC-ACI-001-2021</t>
  </si>
  <si>
    <t>FDLC-IMC-004-2021</t>
  </si>
  <si>
    <t>CPS 114, 122 y 126 de 2021</t>
  </si>
  <si>
    <t>CTO 128-2021</t>
  </si>
  <si>
    <t>CTO 127-2021</t>
  </si>
  <si>
    <t>FDLC-IMC-005-2021</t>
  </si>
  <si>
    <t>CPS 132-2021</t>
  </si>
  <si>
    <t>CPS 130-2021</t>
  </si>
  <si>
    <t>CPS 018-052 de 2021</t>
  </si>
  <si>
    <t>CPS 010-050 de 2021</t>
  </si>
  <si>
    <t>CPS 012-016 de 2021</t>
  </si>
  <si>
    <t>CPS 001-002-082 de 2021</t>
  </si>
  <si>
    <t>CPS 129-2021</t>
  </si>
  <si>
    <t>CPS 026-049 de 2021</t>
  </si>
  <si>
    <t>CPS 125-2021</t>
  </si>
  <si>
    <t>FDLC-CPS-121-2021</t>
  </si>
  <si>
    <t>FDLC-CPS-116-2021</t>
  </si>
  <si>
    <t>FDLC-CPS-114-2021 y FDLC-CPS-122-2021</t>
  </si>
  <si>
    <t>FDLC-CPS-119-2021</t>
  </si>
  <si>
    <t>FDLC-CPS-115-2021</t>
  </si>
  <si>
    <t>FDLC-CPS-117-2021</t>
  </si>
  <si>
    <t>FDLC-CPS-118-2021</t>
  </si>
  <si>
    <t>FDLC-CPS-112-2021</t>
  </si>
  <si>
    <t>FDLC-CPS-123-2021</t>
  </si>
  <si>
    <t>FDLC-CPS-129-2021</t>
  </si>
  <si>
    <t>FDLC-CPS-125-2021</t>
  </si>
  <si>
    <t>FDLC-CPS-111-2021</t>
  </si>
  <si>
    <t>FDLC-CPS-110-2021</t>
  </si>
  <si>
    <t>CPS 120-2021</t>
  </si>
  <si>
    <t>FDLC-CPS-120-2021</t>
  </si>
  <si>
    <t>Cambio de códigos UNSPSC de línea 48 refrigerios. Ajuste valor de línea 3</t>
  </si>
  <si>
    <t>CPS 133-2021</t>
  </si>
  <si>
    <t>CPS 131-2021</t>
  </si>
  <si>
    <t>Disponible</t>
  </si>
  <si>
    <t>CTO 124-2021</t>
  </si>
  <si>
    <t>Observación del recurso disponible</t>
  </si>
  <si>
    <t xml:space="preserve">Programación </t>
  </si>
  <si>
    <t>149 - 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</si>
  <si>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160 - Prestar servicios de apoyo administrativo y asistencial al Fondo De Desarrollo Local, en los procesos relacionados con la participación de las juventudes en la localidad</t>
  </si>
  <si>
    <t>161 - Prestar servicios de apoyo administrativo y asistencial al Área De Gestión De Desarrollo Local, en los procesos de competencia relacionados con la  actividades de gestión documental  de la Alcaldía Local de La Candelaria</t>
  </si>
  <si>
    <t>152 - Prestar servicios profesionales al Fondo De Desarrollo Local de La  Candelaria para apoyar el seguimiento y ejecución de los programas ambientales y de agricultura urbana en la localidad</t>
  </si>
  <si>
    <t>162 -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t>
  </si>
  <si>
    <t>163 - Prestar servicios de apoyo en la emisora a cargo del Fondo de Desarrollo Local La Candelaria</t>
  </si>
  <si>
    <t>164 - Prestación de servicios profesionales al Fondo de Desarrollo Local de La Candelaria para  para apoyar el seguimiento, ejecución y visualización de la gestión, relacionados con los proyectos de mujeres, equidad de género, violencia intrafamiliar, cuidadoras y cuidadores</t>
  </si>
  <si>
    <t>165 - Prestación de servicios de apoyo logístico en los eventos y actividades de la administración local de la localidad de La Candelaria</t>
  </si>
  <si>
    <t>26 - 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t>
  </si>
  <si>
    <t>CPS 150-2021</t>
  </si>
  <si>
    <t>CTO 149-2021</t>
  </si>
  <si>
    <t>CPS 148-2021</t>
  </si>
  <si>
    <t>Ver notas de comité del 16-09-2021</t>
  </si>
  <si>
    <t>CPS-146-2021</t>
  </si>
  <si>
    <t>Proyecto</t>
  </si>
  <si>
    <t>CPS 154-2021</t>
  </si>
  <si>
    <t>CPS 153-2021</t>
  </si>
  <si>
    <t>CPS 147-2021</t>
  </si>
  <si>
    <t>CPS-055-2021</t>
  </si>
  <si>
    <t>CPS-147-2021</t>
  </si>
  <si>
    <t>CTO 141 -142-143-144-145</t>
  </si>
  <si>
    <t>ACUERDO MARCO</t>
  </si>
  <si>
    <t>ORDEN COMPRA 75024-75025-75026-75027-75028-75029</t>
  </si>
  <si>
    <t>CPS 047 - 058</t>
  </si>
  <si>
    <t>CPS-155-2021</t>
  </si>
  <si>
    <t>7 - Realizar a monto agotable, el suministro de materiales y repuestos de ferretería según las especificaciones y requerimientos técnicos para el mantenimiento preventivo y correctivo de los inmuebles propiedad del Fondo de Desarrollo Local de La Candelaria</t>
  </si>
  <si>
    <t>FDLC-IMC-006-2021</t>
  </si>
  <si>
    <t>166 - Prestar servicios profesionales para apoyar al Fondo de Desarrollo Local de La Candelaria, en la implementación y seguimiento de las actividades culturales, artísticas y musicales,  así como también,  la formulación del proyecto salvamento de teatros</t>
  </si>
  <si>
    <t>167 - Prestación de servicios  técnicos al Área de Gestión de Desarrollo Local de La Alcaldía Local de La Candelaria, para apoyar la gestión  y las convocatorias realizadas por la Alcaldía Local en beneficio de la comunidad</t>
  </si>
  <si>
    <t>168 - Prestar sus servicios profesionales para apoyar la ejecución, seguimiento y evaluación del conjunto de actividades para el desarrollo de los encuentros ciudadanos de la localidad de La Candelaria</t>
  </si>
  <si>
    <t>44101503;</t>
  </si>
  <si>
    <t>2 - Adquisición de elementos y equipos tecnológicos y de comunicación para dotación de la oficina de prensa y comunicaciones de la Alcaldía Local de La Candelaria</t>
  </si>
  <si>
    <t xml:space="preserve">43201800; 43202200; 43211500; 45111800; 45121500; 45121600; 52161500; 26121600; </t>
  </si>
  <si>
    <t xml:space="preserve">43231513; </t>
  </si>
  <si>
    <t>169 -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</si>
  <si>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170 - Prestar servicios de apoyo a la gestión al Fondo de Desarrollo Local de La Candelaria para la identificación, mitigación y monitoreo de problemas ambientales y el fortalecimiento de la práctica de agricultura urbana en aras de la sostenibilidad de la localidad</t>
  </si>
  <si>
    <t>11111501; 10151500; 10151805; 10151808; 10151816; 27112004; 27112003; 46181501; 46181504; 24112006; 12352104; 70141520; 70141514; 70141801; 11121610;</t>
  </si>
  <si>
    <t>32 - Prestar los servicios para la ejecución de procesos de formación, asistencia técnica, dotación y encadenamiento productivo, para el fortalecimiento de la práctica de agricultura urbana, en el marco del proyecto 1626 “La Candelaria Sostenible: Agricultura Urbana”</t>
  </si>
  <si>
    <t>FDLC-SAMC-008-2021</t>
  </si>
  <si>
    <t>CPS 160-2021</t>
  </si>
  <si>
    <t>CPS 158-2021</t>
  </si>
  <si>
    <t>CTO 157-162 de 2021</t>
  </si>
  <si>
    <t>CPS 161-2021</t>
  </si>
  <si>
    <t>FDLC-SASI-003-2021</t>
  </si>
  <si>
    <t>Años</t>
  </si>
  <si>
    <t>171 - Aunar esfuerzos técnicos, logísticos, humanos y administrativos con el fin de implementar políticas, planes, proyectos y desarrollar acciones encaminadas a la protección, conservación, intervención, investigación y divulgación del patrimonio cultural de Bogotá en áreas de interés conjuntas para el Instituto Distrital de Patrimonio Cultural (IDPC) y la Alcaldía Local de La Candelaria de conformidad con los objetos misionales de ambas entidades</t>
  </si>
  <si>
    <t>93141707;</t>
  </si>
  <si>
    <t>38 - Implementar acciones para el reconocimiento integral de las comunidades indígenas que habitan en la localidad, mediante la generación de herramientas que les permitan el conocimiento de sus derechos, y el mejoramiento de sus condiciones de existencia individual y colectivamente con la implementación de los proyectos: 1626 La Candelaria sostenible: agricultura urbana, componente 1. Agricultura urbana; 1628 La Candelaria productiva y resiliente, componente 4. Transformación productiva; 1663 La Candelaria redistributiva: democratizando el trabajo de cuidado, componente 1. Estrategias de cuidado; 1664 La Candelaria incluyente y ancestral, componente 2. Saberes ancestrales; y 1781 La Candelaria segura: mujeres libres de violencias, componente 2. Prevención del feminicidio y la violencia contra la mujer</t>
  </si>
  <si>
    <t>11111501; 10151500; 27112000; 46181500; 24112006; 12352104; 70141500; 80101500; 90151800; 86111602; 71123000; 93142008; 93131503;</t>
  </si>
  <si>
    <t>FDLC-CIA-008-2021</t>
  </si>
  <si>
    <t>FDLC-CIA-006-2021</t>
  </si>
  <si>
    <t>FDLC-CIA-005-2021</t>
  </si>
  <si>
    <t>FDLC-CIA-001-2021; FDLC-CIA-007-2021</t>
  </si>
  <si>
    <t>Ver notas de comité del 20-10-2021</t>
  </si>
  <si>
    <t>Ver notas de comité del 10-11-2021</t>
  </si>
  <si>
    <t>Resolución 001 y 002 - 045 y 046 - 091 de 2021</t>
  </si>
  <si>
    <t>FDLC-CPS-150-2021</t>
  </si>
  <si>
    <t>CIA 008-2021</t>
  </si>
  <si>
    <t>CTO 151-2021</t>
  </si>
  <si>
    <t>CTO 156-2021</t>
  </si>
  <si>
    <t>CPS-159-2021</t>
  </si>
  <si>
    <t>FDLC-CPS-159-2021</t>
  </si>
  <si>
    <t>FDLC-CPS-147-2021</t>
  </si>
  <si>
    <t>FDLC-CPS-146- 2021</t>
  </si>
  <si>
    <t>CTO 163 - 164 -165 - 166 -167</t>
  </si>
  <si>
    <t>FDLC-CPS-154-2021</t>
  </si>
  <si>
    <t>FDLC-CPS-161-2021</t>
  </si>
  <si>
    <t>FDLC-CPS-158-2021</t>
  </si>
  <si>
    <t>CTO 168-2021</t>
  </si>
  <si>
    <t>FDLC-CPS-153-2021</t>
  </si>
  <si>
    <t>Construcción y conservación</t>
  </si>
  <si>
    <t>FDLC-CPS-148-2021</t>
  </si>
  <si>
    <t>164 - Prestación de servicios profesionales de apoyo al Fondo de Desarrollo Local de La Candelaria para apoyar el seguimiento y ejecución de los proyectos de mujeres, equidad de género, violencia intrafamiliar, cuidadoras y cuidadores.</t>
  </si>
  <si>
    <t>CIA 005-2021</t>
  </si>
  <si>
    <t>17 de OCTUBRE</t>
  </si>
  <si>
    <t>CTO 152-2021</t>
  </si>
  <si>
    <t>CTO 108-2021</t>
  </si>
  <si>
    <t>Intervenir 600 metros cuadrados de elementos del sistema de espacio público peatonal con acciones de  conservación que fomente el acceso de las personas con discapacidad</t>
  </si>
  <si>
    <t>Intervención espacio público (andenes)</t>
  </si>
  <si>
    <t>22/11/2021 - 24/11/2021</t>
  </si>
  <si>
    <t>44 - Ejecutar a precios unitarios fijos y a monto agotable las actividades y obras requeridas para la conservación del espacio público peatonal con acciones de conservación que fomente el acceso de las personas con discapacidad en la localidad de La Candelaria</t>
  </si>
  <si>
    <t>Ver notas de comité del 12-11-2021</t>
  </si>
  <si>
    <t>Ver notas de comité del 25-11-2021</t>
  </si>
  <si>
    <t xml:space="preserve">95111617;
95111601;
95111616;
72141003;
72141105
</t>
  </si>
  <si>
    <t>172 - Adquisición de alimentos y elementos de uso veterinario, con el fin de mejorar las condiciones de protección y bienestar de los animales más vulnerables de la localidad de La Candelaria en el marco del proyecto local 1704 La Candelaria Animalista</t>
  </si>
  <si>
    <t>COMPRAVENTA</t>
  </si>
  <si>
    <t xml:space="preserve">10111300; 10121800; 42121600; 70122004
</t>
  </si>
  <si>
    <t>21 - Adquisición de adhesivos impresos de señalización de sellamiento para la Alcaldía Local La Candelaria</t>
  </si>
  <si>
    <t>82121503; 82121505; 82121506</t>
  </si>
  <si>
    <t>Ver notas de comité del 29-11-2021</t>
  </si>
  <si>
    <t>24 - Contratar a monto agotable la compra de elementos tecnológicos y periféricos de características técnicas uniformes para la dotación de las sedes de los colegios de la Secretaría de Educación Distrital de la localidad de La Candelaria</t>
  </si>
  <si>
    <t>173 - Adquisición del servicio de mantenimiento preventivo y correctivo integral con suministro de materiales y mano de obra para la tarima propiedad del Fondo De Desarrollo Local de La Candelaria</t>
  </si>
  <si>
    <t>Mantenimiento de tarimas</t>
  </si>
  <si>
    <t>Servicios de reparación de muebles</t>
  </si>
  <si>
    <t xml:space="preserve">30241600; </t>
  </si>
  <si>
    <t>26/11/2021 - 29/11/2021</t>
  </si>
  <si>
    <t>FDLC-CPS-175-2021</t>
  </si>
  <si>
    <t>FDLC-SAMC-009-2021</t>
  </si>
  <si>
    <t>FDLC-SAMC-010-2021</t>
  </si>
  <si>
    <t>FDLC-IMC-0122021</t>
  </si>
  <si>
    <t>No queda disponible</t>
  </si>
  <si>
    <t xml:space="preserve">42 - Implementar los acuerdos participativos concertados con los actores de los corredores de las Calles 10 y 11 de La Candelaria, mediante acciones culturales, deportivas, recreacionales y/o mercados temporales-campesinos, que permitan organizar el espacio público, a través de la generación de espacios de formación para la sana convivencia y el fortalecimiento de capacidades de reactivación económica, promoviendo –con todo- la consolidación de Bogotá Región Metropolitana en el Centro Histórico de Bogotá” en el marco del proyecto 1786 La Candelaria incluyente: espacio público para la ciudadanía. </t>
  </si>
  <si>
    <t>80141902; 50192703; 72153613; 90101602; 42312311; 30151901; 55121719;</t>
  </si>
  <si>
    <t>FDLC-SAMC-011-2021</t>
  </si>
  <si>
    <t>FDLC-IMC-009-2021; FDLC-IMC-010-2021</t>
  </si>
  <si>
    <t>FDLC-CPS-155-2021</t>
  </si>
  <si>
    <t>FDLC-CPS-157-2021; FDLC-CPS-162-2021</t>
  </si>
  <si>
    <t>FDLC-CPS-160-2021</t>
  </si>
  <si>
    <t>FDLC-CPS-170-2021; FDLC-CPS-171-2021; FDLC-CPS-172-2021; FDLC-173-2021; FDLC-CPS-174-2021; FDLC-CPS-177-2021; FDLC-CPS-178-2021; FDLC-CPS-179-2021; FDLC-CPS-182-2021</t>
  </si>
  <si>
    <t>CPS 170-171-172-173-174-177-178-179-182</t>
  </si>
  <si>
    <t>CIA 006-2021</t>
  </si>
  <si>
    <t>FDLC-IMC-008-2021; FDLC IMC 011-2021</t>
  </si>
  <si>
    <t>CTO 180-2021</t>
  </si>
  <si>
    <t>CTO 176-2021</t>
  </si>
  <si>
    <t>Ver notas de comité del 06-12-2021</t>
  </si>
  <si>
    <t>174 - Ejecución de talleres lúdico pedagógicos de promoción de lectura y escritura, que contengan expresiones artísticas y de narración oral dirigidos a los niños y niñas de tres a seis años de la localidad de La Candelaria, en el marco del proyecto 1608 La Candelaria pedagógica: bases sólidas para la vida</t>
  </si>
  <si>
    <t>60102300; 60141400; 60124100; 93131600; 90101800</t>
  </si>
  <si>
    <t>175 - Desarrollar el primer encuentro local, para el reconocimiento de los saberes de medicina ancestral de las comunidades étnicas, en la localidad de La Candelaria</t>
  </si>
  <si>
    <t>6012100; 14111815; 50192501; 50202304; 50301505; 82121802; 81141601</t>
  </si>
  <si>
    <t>176 - Adquirir insumos institucionales a monto agotable para apoyar las actividades de espacio público en la localidad de La Candelaria, de acuerdo con anexo técnico y el manual uso de marca Alcaldía de Bogotá</t>
  </si>
  <si>
    <t>53101802; 73141707</t>
  </si>
  <si>
    <t>177 - Prestación de servicios destinado a promocionar la feria del maíz con el fin de visibilizar mediante acciones culturales, deportivas y recreativas los acuerdos participativos concertados con los actores del corredor de la Plazoleta del Chorro de Quevedo y calles aledañas carreras 1, 1ª, 2, y calles 12d, 12c, 12b, y 12b, bis (vendedores informales, artesanos, artistas de espacio público, entre otros) de La Candelaria, en el marco del proyecto 1786 La Candelaria incluyente: espacio público para la ciudadanía</t>
  </si>
  <si>
    <t xml:space="preserve">80101505; 80101506; 80101507; 80101508;
90151802; 80141902; 50192703; 72153613; 90101602; 42312311; 30151901; 55121719
</t>
  </si>
  <si>
    <t>178 - Prestación de servicios tendiente a capacitar a las mujeres de la localidad de La Candelaria en los diversos beneficios del uso de la copa menstrual, como herramienta de autoconocimiento y empoderamiento de la Mujer Candelaria</t>
  </si>
  <si>
    <t>53131615; 93131608; 86111600</t>
  </si>
  <si>
    <t>179 - Suministro de refrigerios a monto agotable para fortalecer la participación ciudadana y las actividades de instancias y organizaciones sociales de La Candelaria</t>
  </si>
  <si>
    <t>180 - Adquisición de elementos didácticos y juegos tradicionales para el uso en actividades recreo-deportivas, culturales, y/o mercados temporales en la localidad de La Candelaria</t>
  </si>
  <si>
    <t xml:space="preserve">60141111; 60102513; 60102501; 60102405; 49161502; 49161503; 60141108; 
 60141102
</t>
  </si>
  <si>
    <t>181 - Alquiler y montaje de arcos navideños para los corredores de la calle 10 entre carreras 2 y 4 y la calle 11 entre carreras 5 y 6 de la localidad de La Candelaria</t>
  </si>
  <si>
    <t>39111603;</t>
  </si>
  <si>
    <t>182 - Adquisición de un Desfibrilador Externo Automático (DEA) para la sede de la Alcaldía Local de La Candelaria</t>
  </si>
  <si>
    <t>42172100;</t>
  </si>
  <si>
    <t xml:space="preserve">183 - Prestación de servicios profesionales para la implementación de acciones y estrategias de comunicación relacionada con los eventos  culturales  y turísticos desarrollados por La Alcaldía Local de La Candelaria  </t>
  </si>
  <si>
    <t>FDLC-CPS-181-2021</t>
  </si>
  <si>
    <t>CPS 181-2021</t>
  </si>
  <si>
    <t>184 - Prestar servicios profesionales, para apoyar la supervisión, seguimiento, cierre y/o liquidación del contrato interadministrativo no FDLC-CIA-008-2021 suscrito entre la Alcaldía Local de La Candelaria y el Cabildo Indígena Inga de la localidad</t>
  </si>
  <si>
    <t>185 -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t>
  </si>
  <si>
    <t>186 - Prestar servicios profesionales para realizar el seguimiento de planes, políticas, programas y proyectos de infraestructura y obras civiles que desarrolle la Alcaldía Local de La Candelaria</t>
  </si>
  <si>
    <t>187 - Prestar servicios profesionales para apoyar el seguimiento a la ejecución de los proyectos de obra e infraestructura de la localidad</t>
  </si>
  <si>
    <t>188 - Prestar servicios profesionales especializados al Fondo de Desarrollo Local de La Candelaria  para la revisión de los procesos contractuales y los respectivos incumplimientos que pretenda adelantar la entidad</t>
  </si>
  <si>
    <t>189 - Prestación de servicios de apoyo logístico en los eventos y actividades de la administración local de la localidad de La Candelaria en el marco del proyecto 1786 - La Candelaria incluyente: espacio público para la ciudadanía</t>
  </si>
  <si>
    <t>190 - Prestar servicios de profesionales para apoyar  la promoción de la lectura en los colegios de la localidad</t>
  </si>
  <si>
    <t>191 - Prestar servicios técnicos para apoyar al Fondo de Desarrollo Local de La Candelaria en las tareas operativas de carácter archivístico desarrolladas, para garantizar la aplicación correcta de los procedimientos técnicos</t>
  </si>
  <si>
    <t>FDLC-IMC-015-2021</t>
  </si>
  <si>
    <t>PRESTACIÓN DE SERVICIOS</t>
  </si>
  <si>
    <t>10/15/2021</t>
  </si>
  <si>
    <t>FDLC-SASI-004-2021</t>
  </si>
  <si>
    <t>FDLC-IMC-018-2021</t>
  </si>
  <si>
    <t>FDLC-IMC-020-2021</t>
  </si>
  <si>
    <t>FDLC-IMC-019-2021</t>
  </si>
  <si>
    <t>FDLC-IMC-023-2021</t>
  </si>
  <si>
    <t>FDLC-IMC-022-2021</t>
  </si>
  <si>
    <t>FDLC-IMC-016-2021</t>
  </si>
  <si>
    <r>
      <t xml:space="preserve">Se adjudicó Economía de la mujer
</t>
    </r>
    <r>
      <rPr>
        <b/>
        <u/>
        <sz val="12"/>
        <color theme="1"/>
        <rFont val="Calibri"/>
        <family val="2"/>
        <scheme val="minor"/>
      </rPr>
      <t>No queda disponible</t>
    </r>
    <r>
      <rPr>
        <sz val="12"/>
        <color theme="1"/>
        <rFont val="Calibri"/>
        <family val="2"/>
        <scheme val="minor"/>
      </rPr>
      <t xml:space="preserve">
</t>
    </r>
  </si>
  <si>
    <r>
      <t xml:space="preserve">Se adjudicó Economía de la mujer
</t>
    </r>
    <r>
      <rPr>
        <b/>
        <u/>
        <sz val="12"/>
        <color theme="1"/>
        <rFont val="Calibri"/>
        <family val="2"/>
        <scheme val="minor"/>
      </rPr>
      <t>No queda disponible</t>
    </r>
  </si>
  <si>
    <t>23.999.975 Muestra ancestral se cerró
6.638.489 Dos apoyo supervisión indígenas, no se realizó proceso</t>
  </si>
  <si>
    <r>
      <rPr>
        <sz val="10"/>
        <color theme="1"/>
        <rFont val="Calibri"/>
        <family val="2"/>
        <scheme val="minor"/>
      </rPr>
      <t>Se adjudicó proceso talleres lectura
¿4.361.000 para promotor lectura, lo sacaron por proyecto 1625?</t>
    </r>
    <r>
      <rPr>
        <sz val="12"/>
        <color theme="1"/>
        <rFont val="Calibri"/>
        <family val="2"/>
        <scheme val="minor"/>
      </rPr>
      <t xml:space="preserve">
</t>
    </r>
    <r>
      <rPr>
        <b/>
        <u/>
        <sz val="12"/>
        <color theme="1"/>
        <rFont val="Calibri"/>
        <family val="2"/>
        <scheme val="minor"/>
      </rPr>
      <t>4.375.339 sin ejecutar</t>
    </r>
  </si>
  <si>
    <r>
      <t xml:space="preserve">1.023.000 Pedro
</t>
    </r>
    <r>
      <rPr>
        <b/>
        <u/>
        <sz val="12"/>
        <color theme="1"/>
        <rFont val="Calibri"/>
        <family val="2"/>
        <scheme val="minor"/>
      </rPr>
      <t>1.966.452 sin ejecutar</t>
    </r>
  </si>
  <si>
    <r>
      <rPr>
        <b/>
        <u/>
        <sz val="12"/>
        <color theme="1"/>
        <rFont val="Calibri"/>
        <family val="2"/>
        <scheme val="minor"/>
      </rPr>
      <t xml:space="preserve">288.873.000 </t>
    </r>
    <r>
      <rPr>
        <sz val="12"/>
        <color theme="1"/>
        <rFont val="Calibri"/>
        <family val="2"/>
        <scheme val="minor"/>
      </rPr>
      <t xml:space="preserve">para dotación colegios </t>
    </r>
    <r>
      <rPr>
        <b/>
        <u/>
        <sz val="12"/>
        <color theme="1"/>
        <rFont val="Calibri"/>
        <family val="2"/>
        <scheme val="minor"/>
      </rPr>
      <t xml:space="preserve">(sin ejecutar)
</t>
    </r>
  </si>
  <si>
    <r>
      <t xml:space="preserve">80.733.103 adición casa Zipa
379.215.999 dotación casa Zipa (3 acuerdos marco)
</t>
    </r>
    <r>
      <rPr>
        <b/>
        <u/>
        <sz val="12"/>
        <color theme="1"/>
        <rFont val="Calibri"/>
        <family val="2"/>
        <scheme val="minor"/>
      </rPr>
      <t>No queda disponible</t>
    </r>
  </si>
  <si>
    <r>
      <t xml:space="preserve">Proceso SAMC adjudicado
8.500.000 adición gestores ambientales
9.236.400 adición Pedro y Tatiana
600.000 ARL
</t>
    </r>
    <r>
      <rPr>
        <b/>
        <u/>
        <sz val="12"/>
        <color theme="1"/>
        <rFont val="Calibri"/>
        <family val="2"/>
        <scheme val="minor"/>
      </rPr>
      <t>92.663 sin ejecutar</t>
    </r>
  </si>
  <si>
    <t>FDLC-IMC-025-2021</t>
  </si>
  <si>
    <r>
      <t xml:space="preserve">Si aprueban 8.901.861, y contando con 3.578.400 de RP de Nelson se tendría un total de 50.672.825, de los cuales 126.600 van para ARL, y por ende para </t>
    </r>
    <r>
      <rPr>
        <b/>
        <u/>
        <sz val="12"/>
        <color theme="1"/>
        <rFont val="Calibri"/>
        <family val="2"/>
        <scheme val="minor"/>
      </rPr>
      <t>adición a PNUD quedarían 50.546.225</t>
    </r>
  </si>
  <si>
    <t xml:space="preserve">245.000.000 Menor Cuantía (en evaluación)
Confirmar CPS  Adiciones Yermey, Fernando, CPS de apoyo gestión doc y abogado incumplimientos
</t>
  </si>
  <si>
    <t>20 de DICIEMBRE</t>
  </si>
  <si>
    <t>15 DE SEPTIEMBRE</t>
  </si>
  <si>
    <t>Contratado 23 DIC 2021</t>
  </si>
  <si>
    <r>
      <t xml:space="preserve">2.373.200 adición Delio
34.422.311 Insumos animales/veterinarios en evaluación
142.500 ARL
</t>
    </r>
    <r>
      <rPr>
        <b/>
        <u/>
        <sz val="12"/>
        <color rgb="FFFF0000"/>
        <rFont val="Calibri"/>
        <family val="2"/>
        <scheme val="minor"/>
      </rPr>
      <t>Faltan 62.111 para ARL</t>
    </r>
  </si>
  <si>
    <r>
      <t xml:space="preserve">672.000 ARL
</t>
    </r>
    <r>
      <rPr>
        <b/>
        <u/>
        <sz val="12"/>
        <color theme="1"/>
        <rFont val="Calibri"/>
        <family val="2"/>
        <scheme val="minor"/>
      </rPr>
      <t>11.006.801 sin ejecutar</t>
    </r>
  </si>
  <si>
    <r>
      <t xml:space="preserve">Ya se adjudicaron proceso de chaquetas; Arcos navideños; Juegos tradicionales (falta RP)
Pendiente: 
252.728.195 Proceso Acuerdos EP (en evaluación)
23.908.908 Feria Maíz
400.000 ARL
10.000.000 vigías espacio público
Así, </t>
    </r>
    <r>
      <rPr>
        <b/>
        <u/>
        <sz val="12"/>
        <color theme="1"/>
        <rFont val="Calibri"/>
        <family val="2"/>
        <scheme val="minor"/>
      </rPr>
      <t>quedarían 24.095.057 sin ejecutar</t>
    </r>
    <r>
      <rPr>
        <sz val="12"/>
        <color theme="1"/>
        <rFont val="Calibri"/>
        <family val="2"/>
        <scheme val="minor"/>
      </rPr>
      <t xml:space="preserve">
</t>
    </r>
  </si>
  <si>
    <r>
      <t xml:space="preserve">Refrigerios salió por menor valor
880.000 para adición Valentina
</t>
    </r>
    <r>
      <rPr>
        <b/>
        <u/>
        <sz val="12"/>
        <color theme="1"/>
        <rFont val="Calibri"/>
        <family val="2"/>
        <scheme val="minor"/>
      </rPr>
      <t>Quedarían sin ejecutar 6.553.957</t>
    </r>
  </si>
  <si>
    <r>
      <t xml:space="preserve">5.765.720 para adiciones restantes
200.000 ARL 
</t>
    </r>
    <r>
      <rPr>
        <b/>
        <u/>
        <sz val="12"/>
        <color theme="1"/>
        <rFont val="Calibri"/>
        <family val="2"/>
        <scheme val="minor"/>
      </rPr>
      <t>No queda disponible</t>
    </r>
  </si>
  <si>
    <t>Abogado estatuto consumidor no va?
73.000 ARL</t>
  </si>
  <si>
    <t>FDLC-IMC-013-2021</t>
  </si>
  <si>
    <t>Desierta</t>
  </si>
  <si>
    <t>12 - Adquirir licencias de software para la Alcaldía Local de La Candelaria por medio del instrumento de agregación de demanda para la adquisición de software por catálogo que requieran las entidades estatales CCE-139-IAD2020</t>
  </si>
  <si>
    <t>CTO 193-2021</t>
  </si>
  <si>
    <t>Eliminar</t>
  </si>
  <si>
    <t>FDLC-IMC-021-2021; FDLC-IMC-024-2021</t>
  </si>
  <si>
    <t>CTO 196-2021</t>
  </si>
  <si>
    <t>Salió por el 1625</t>
  </si>
  <si>
    <t>FDLC-CPS-189-2021</t>
  </si>
  <si>
    <t>CPS 189-2021</t>
  </si>
  <si>
    <r>
      <t>3.131.034 para adiciones Ely David y Kevin
¿sacaron promotor de lectura por este proyecto?
102.840.884 Adición contrato fiestas</t>
    </r>
    <r>
      <rPr>
        <b/>
        <u/>
        <sz val="12"/>
        <color theme="1"/>
        <rFont val="Calibri"/>
        <family val="2"/>
        <scheme val="minor"/>
      </rPr>
      <t xml:space="preserve">
Revisar </t>
    </r>
  </si>
  <si>
    <t>Contratado corte 23 de Diciembre 2021</t>
  </si>
  <si>
    <t>31 - Adquirir bienes para realizar la adecuación y dotación de la Casa Cultural del Zipa en la Localidad de La Candelaria mediante el Acuerdo Marco de Precios No. CCE-925-AMP-2019</t>
  </si>
  <si>
    <t>31 - Adquirir bienes para realizar la adecuación y dotación de la Casa Cultural del Zipa en la Localidad de La Candelaria mediante el acuerdo marco de precios No. CCE-166-AMP-2021</t>
  </si>
  <si>
    <t>31 - Adquirir bienes para realizar la adecuación y dotación de la Casa Cultural del Zipa en la Localidad de La Candelaria”. Mediante el Acuerdo Marco CCE-912-1-AMP-2019 PARA LA COMPRA DOTACIONES ESCOLARES II De Octubre 8, 2019 hasta Octubre 8, 2022</t>
  </si>
  <si>
    <t>ORDEN COMPRA</t>
  </si>
  <si>
    <t>FDLC-CPS-044-2021; FDLC-CPS-169-2021</t>
  </si>
  <si>
    <t>CPS 044-2021; CPS 169-2021</t>
  </si>
  <si>
    <r>
      <t xml:space="preserve">Proceso economía mujer adjudicado por menor valor
3.434.067 Profesional Mujeres (no salió)
</t>
    </r>
    <r>
      <rPr>
        <b/>
        <u/>
        <sz val="12"/>
        <color theme="1"/>
        <rFont val="Calibri"/>
        <family val="2"/>
        <scheme val="minor"/>
      </rPr>
      <t>4.667.850 sin ejecutar</t>
    </r>
  </si>
  <si>
    <t>CTO 186-2021</t>
  </si>
  <si>
    <t>FDLC-CPS-188-2021; FDLC-CPS-195-2021; FDLC-CPS-197-2021; FDLC-CPS-198-2021; FDLC-CPS-199-2021</t>
  </si>
  <si>
    <t>CPS 188-2021; CPS 195-2021; CPS 197-2021; CPS 198-2021</t>
  </si>
  <si>
    <t>Adjudicado por 20.394.284 falta RP</t>
  </si>
  <si>
    <t>FDLC-CPS-184-2021</t>
  </si>
  <si>
    <t>CPS 184-2021</t>
  </si>
  <si>
    <t>FDLC-CPS-183-2021</t>
  </si>
  <si>
    <t>CPS 183-2021</t>
  </si>
  <si>
    <t>FDLC-CPS-004-2021; FDLC-CPS-096-2021</t>
  </si>
  <si>
    <t>CTO 187-2021</t>
  </si>
  <si>
    <t>CPS-175-2021</t>
  </si>
  <si>
    <t>CTO 191-2021</t>
  </si>
  <si>
    <t>56110000; 49121503; 49101608;</t>
  </si>
  <si>
    <t>O23011601010000001605</t>
  </si>
  <si>
    <t>Inversión</t>
  </si>
  <si>
    <t xml:space="preserve">Subsidio Tipo C
</t>
  </si>
  <si>
    <t>2</t>
  </si>
  <si>
    <t xml:space="preserve">Ingreso Mínimo Garantizado  
</t>
  </si>
  <si>
    <t>Atender 3500 hogares con apoyos que contribuyan al ingreso mínimo garantizado.</t>
  </si>
  <si>
    <t>Beneficiar 450 personas mayores con apoyo económico tipo C.</t>
  </si>
  <si>
    <t xml:space="preserve">ENTREGA DE SUBSIDIOS A POBLACIÓN VULNERABLE DE LA LOCALIDAD QUE CONTRIBUYAN CON EL INGRESO MÍNIMO DE LO HOGARES A TRAVÉS DE LOS CANALES DEFINIDOS EN EL SISTEMA BOGOTÁ SOLIDARIA </t>
  </si>
  <si>
    <t xml:space="preserve">AUNAR ESFUERZOS TÉCNICOS Y ADMINISTRATIVOS PARA GARANTIZAR LA ENTREGA DEL SUBSIDIO ECONÓMICO TIPO C, A LAS PERSONAS MAYORES BENEFICIARIAS DEL SERVICIO SOCIAL ANTENDIDAS CON RECURSOS DEL FONDO DE DESARROLLO LOCAL DE LA CANDELARIA EN EL MARCO DE LA POLÍTICA PÚBLICA SOCIAL PARA EL ENVEJECIMIENTO Y LA VEJEZ </t>
  </si>
  <si>
    <t>1-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</si>
  <si>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2- 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</si>
  <si>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NO</t>
  </si>
  <si>
    <t>SERVICIOS DE APOYO A LA GESTION DE LA ENTIDAD</t>
  </si>
  <si>
    <t>MES</t>
  </si>
  <si>
    <t>O23011601170000001607</t>
  </si>
  <si>
    <t>Beneficiar 55 personas con apoyo para la educación superior, priorizando el ingreso a las universidades públicas .</t>
  </si>
  <si>
    <t>1</t>
  </si>
  <si>
    <t>O23011601170000001609</t>
  </si>
  <si>
    <t>CONTRATACION DIRECTA</t>
  </si>
  <si>
    <t>SELECCIÓN ABREVIADA -ACUERDO MARCO</t>
  </si>
  <si>
    <t>DIAS</t>
  </si>
  <si>
    <t>La Candelaria para los jóvenes: dotación de la casa de la juventud</t>
  </si>
  <si>
    <t>Dotar 1 sede de casa de juventud</t>
  </si>
  <si>
    <t>5- PRESTAR SERVICIOS ASISTENCIALES  AL ÁREA DE GESTIÓN DE DESARROLLO LOCAL, EN LOS PROCESOS DE COMPETENCIA RELACIONADOS CON LAS  ACTIVIDADES DE GESTION  ADMINISTRATIVA  DE LA ALCALDÍA LOCAL DE LA CANDELARIA</t>
  </si>
  <si>
    <t>6- PRESTAR SERVICIOS ASISTENCIALES  AL ÁREA DE GESTIÓN DE DESARROLLO LOCAL, EN LOS PROCESOS DE COMPETENCIA RELACIONADOS CON LAS  ACTIVIDADES DE GESTION  ADMINISTRATIVA  DE LA ALCALDÍA LOCAL DE LA CANDELARIA</t>
  </si>
  <si>
    <t>7- PRESTACIÓN DE SERVICIOS  TECNICOS AL ÁREA DE GESTIÓN DE DESARROLLO LOCAL DE LA ALCALDÍA LOCAL DE LA CANDELARIA, PARA APOYAR LA GESTION  Y LAS CONVOCATORIAS REALIZADAS POR LA ALCALDIA LOCAL EN BENEFICIO DE LA COMUNIDAD</t>
  </si>
  <si>
    <t>O23011601200000001611</t>
  </si>
  <si>
    <t>La Candelaria activa: referente en cultura, deporte, recreación</t>
  </si>
  <si>
    <t>Vincular 2.000 personas en actividades recreo-deportivas comunitarias incluyendo los elementos necesarios para su desarrollo.</t>
  </si>
  <si>
    <t>PRESTACION DE SERVICIOS</t>
  </si>
  <si>
    <t>3- PRESTAR SERVICIOS PROFESIONALES AL FONDO DE DESARROLLO LOCAL DE LA CANDELARIA EN TEMAS DE PLANEACIÓN, PARA LOGRAR EL CUMPLIMIENTO DE LAS METAS DEL PLAN DE DESARROLLO LOCAL 2021-2024</t>
  </si>
  <si>
    <t>10-PRESTACIÓN DE SERVICIOS PROFESIONALES EN LA IMPLEMENTACIÓN DE ACCIONES Y ESTRATEGIAS DE RECREACIÓN Y  DEPORTES ENFOCADAS EN LA LOCALIDAD DE  LA CANDELARIA</t>
  </si>
  <si>
    <t>O23011601210000001625</t>
  </si>
  <si>
    <t>Realizar 3 eventos de promoción de actividades culturales, priorizando las fiestas tradicionales definidas mediante acuerdo local .</t>
  </si>
  <si>
    <t>3</t>
  </si>
  <si>
    <t>4</t>
  </si>
  <si>
    <t>Capacitar 400 personas en los campos artísticos, interculturales, culturales y/o patrimoniales.</t>
  </si>
  <si>
    <t>13- PRESTAR SERVICIOS ASISTENCIALES  AL ÁREA DE GESTIÓN DE DESARROLLO LOCAL, EN LOS PROCESOS DE COMPETENCIA RELACIONADOS CON LAS  ACTIVIDADES DE GESTION  ADMINISTRATIVA  DE LA ALCALDÍA LOCAL DE LA CANDELARIA</t>
  </si>
  <si>
    <t xml:space="preserve">14- PRESTAR SERVICIOS DE APOYO TÉCNICO AL FONDO DE DESARROLLO LOCAL DE LA CANDELARIA EN LOS PROCEDIMIENTOS ADMINISTRATIVOS Y OPERATIVOS QUE LE SEAN ASIGNADOS </t>
  </si>
  <si>
    <t>LICITACIÓN PÚBLICA</t>
  </si>
  <si>
    <t>9- PRESTAR SERVICIOS PROFESIONALES AL FONDO DE DESARROLLO LOCAL DE LA CANDELARIA EN TEMAS DE PLANEACIÓN, PARA LOGRAR EL CUMPLIMIENTO DE LAS METAS DEL PLAN DE DESARROLLO LOCAL 2021-2024</t>
  </si>
  <si>
    <t>17- PRESTAR SERVICIOS PROFESIONALES AL FONDO DE DESARROLLO LOCAL DE LA CANDELARIA PARA LA FORMULACIÓN Y APOYO TÉCNICO EN EL SEGUIMIENTO DE PLANES, POLÍTICAS PROGRAMAS Y PROYECTOS ENMARCADOS EN DESARROLLO DE LA CASA CULTURAL  CASA ZIPA Y DOTACION DE LA CASA DE LA JUVENTUD</t>
  </si>
  <si>
    <t xml:space="preserve">18- PRESTAR SERVICIOS PROFESIONALES AL FONDO DE DESARROLLO LOCAL DE LA CANDELARIA PARA LA ADMINISTRACIÓN DE LA CASA CULTURAL CASA ZIPA </t>
  </si>
  <si>
    <t>O23011601060000001628</t>
  </si>
  <si>
    <t>Apoyar 146 Mipymes y/o emprendimientos culturales y creativos, incluyendo la asesoría, acompañamiento técnico y/o apoyos económicos, teniendo en cuenta las salas de teatro de la localidad.</t>
  </si>
  <si>
    <t xml:space="preserve">22- PRESTACIÓN DE SERVICIOS DE APOYO LOGÍSTICO EN LOS EVENTOS Y ACTIVIDADES DE LA ADMINISTRACIÓN LOCAL DE LA LOCALIDAD DE LA CANDELARIA. </t>
  </si>
  <si>
    <t xml:space="preserve">23- PRESTACIÓN DE SERVICIOS DE APOYO LOGÍSTICO EN LOS EVENTOS Y ACTIVIDADES DE LA ADMINISTRACIÓN LOCAL DE LA LOCALIDAD DE LA CANDELARIA. </t>
  </si>
  <si>
    <t>27- PRESTAR SERVICIOS PROFESIONALES PARA APOYAR AL FONDO DE DESARROLLO LOCAL DE LA CANDELARIA EN LA FORMULACIÓN, IMPLEMENTACIÓN Y SEGUIMIENTO DE LOS PROYECTOS Y ACTIVIDADES ARTÍSTICAS, CULTURALES, MUSICALES Y DEPORTIVAS DE COMPETENCIA DE LA ENTIDAD.</t>
  </si>
  <si>
    <t>Promover en 133 Mipymes y/o emprendimientos la transformación empresarial y/o productiva incluyendo la asesoría, acompañamiento técnico y/o apoyo econ</t>
  </si>
  <si>
    <t>Transformación Productiva</t>
  </si>
  <si>
    <t>O23011601060000001664</t>
  </si>
  <si>
    <t>Dispositivos de Asistencia Personal</t>
  </si>
  <si>
    <t>O23011602270000001700</t>
  </si>
  <si>
    <t>Construir 50 m2 de muros y techos verdes, y su sostenimiento.</t>
  </si>
  <si>
    <t>La Candelaria sostenible: cambio cultural para la gestión de la crisis climática</t>
  </si>
  <si>
    <t>Muros Verdes</t>
  </si>
  <si>
    <t>Jardinería</t>
  </si>
  <si>
    <t xml:space="preserve">Intervenir 50 m2 de jardinería y coberturas verdes y su sostenimiento. </t>
  </si>
  <si>
    <t>O23011602330000001706</t>
  </si>
  <si>
    <t>La Candelaria recreativa: parques para la vida</t>
  </si>
  <si>
    <t>Construir 30 m2 de Parques de bolsillo (la construcción incluye su dotación).</t>
  </si>
  <si>
    <t>Construcción</t>
  </si>
  <si>
    <t>Atender 1500 animales en urgencias, brigadas médico veterinarias, acciones de esterilización, educación y adopción, y articulando con los espacios de acogida presentes en la localidad</t>
  </si>
  <si>
    <t>O23011602340000001704</t>
  </si>
  <si>
    <t>Bienestar Animal</t>
  </si>
  <si>
    <t>O23011602380000001705</t>
  </si>
  <si>
    <t>Capacitar 150 personas en separación en la fuente y reciclaje fortaleciendo los procesos gremiales de los recicladores.</t>
  </si>
  <si>
    <t>La Candelaria sostenible: ecoeficiencia, reciclaje y cambio de hábitos de consumo</t>
  </si>
  <si>
    <t>Hábitos de consumo</t>
  </si>
  <si>
    <t>O23011603390000001777</t>
  </si>
  <si>
    <t>Vincular 200 personas a procesos de construcción de memoria, verdad, reparación integral a víctimas, paz y reconciliación teniendo en cuenta la Mesa de Victimas .</t>
  </si>
  <si>
    <t>Paz, memoria y reconciliación</t>
  </si>
  <si>
    <t>La Candelaria territorio de paz y reconciliación</t>
  </si>
  <si>
    <t>O23011603400000001781</t>
  </si>
  <si>
    <t>Implementar 2 estrategias de atención de movilizaciones y aglomeraciones en el territorio a través de equipos de gestores de convivencia bajo el direccionamiento estratégico de la Secretaría de Seguridad, Convivencia y Justicia, con enfoque de género y diferencial.</t>
  </si>
  <si>
    <t>Gestores de Convivencia</t>
  </si>
  <si>
    <t>O23011603430000001785</t>
  </si>
  <si>
    <t>O23011604490000002020</t>
  </si>
  <si>
    <t xml:space="preserve">Construcción y conservación </t>
  </si>
  <si>
    <t>Intervenir 600 metros cuadrados de elementos del sistema de espacio público peatonal con acciones de  conservación que fomente el acceso de las personas con discapacidad .</t>
  </si>
  <si>
    <t xml:space="preserve">Intervención malla vial local </t>
  </si>
  <si>
    <t>Intervenir 0.5 Kilómetros-carril de malla vial urbana (local y/o intermedia) con acciones de conservación.</t>
  </si>
  <si>
    <t>O23011605570000002021</t>
  </si>
  <si>
    <t>La Realizar 4 estrategias de fortalecimiento institucional Candelaria gobierno abierto y transparente: fortalecimiento institucional</t>
  </si>
  <si>
    <t>Realizar 4 acciones de inspección, vigilancia y control.</t>
  </si>
  <si>
    <t>La Candelaria segura: inspección, vigilancia y control</t>
  </si>
  <si>
    <t>O23011605570000002023</t>
  </si>
  <si>
    <t>Fortalecimiento Local</t>
  </si>
  <si>
    <t>Transparencia y Control Social</t>
  </si>
  <si>
    <t>19- PRESTACIÓN DE SERVICIOS PARA LA EJECUCIÓN DE ACCIONES ORIENTADAS A LOS PROCESOS DE FORTALECIMIENTO, REVITALIZACIÓN, POTENCIALIZACIÓN Y TRANSFORMACIÓN PRODUCTIVA DE MIPYMES Y/O EMPRENDIMIENTOS DE LA LOCALIDAD</t>
  </si>
  <si>
    <t>4- ADQUIRIR BIENES PARA REALIZAR LA DOTACIÓN DE LA CASA DE LA JUVENTUD EN LA LOCALIDAD DE LA CANDELARIA</t>
  </si>
  <si>
    <t>8- REALIZAR EVENTOS RECREO-DEPORTIVOS QUE PROMUEVAN LA PRÁCTICA RECREATIVA Y DEPORTIVA EN LA LOCALIDAD</t>
  </si>
  <si>
    <t>11- EJECUTAR LA PREPRODUCCIÓN, PRODUCCIÓN, REALIZACIÓN, Y POSTPRODUCCIÓN TÉCNICA Y LOGÍSTICA DE LOS EVENTOS, FIESTAS Y FESTIVALES DE LA LOCALIDAD DE LA CANDELARIA, A TRAVÉS DE LA ADMINISTRACIÓN, ALQUILER Y SUMINISTRO DE LOS BIENES Y SERVICIOS NECESARIOS PARA SU DESARROLLO</t>
  </si>
  <si>
    <t>12- PRESTACIÓN DE SERVICIOS PARA CAPACITAR PERSONAS EN LOS CAMPOS ARTÍSTICOS, INTERCULTURALES, CULTURALES Y/O PATRIMONIALES DE LA LOCALIDAD</t>
  </si>
  <si>
    <t>81101500;81101513;80101600</t>
  </si>
  <si>
    <t>80101500;86101700;86101810</t>
  </si>
  <si>
    <t>20- PRESTAR SERVICIOS PROFESIONALES  PARA LA PLANEACIÓN, IMPLEMENTACIÓN Y FORTALECIMIENTO DE PROYECTOS RELACIONADOS CON LAS ACTIVIDADES DEL TURISMO LOCAL, A TRAVÉS DE LA GESTIÓN, ARTICULACIÓN E INTERLOCUCIÓN CON CIUDADANÍA Y ENTIDADES PÚBLICAS Y PRIVADAS.</t>
  </si>
  <si>
    <t>21- PRESTAR SERVICIOS PROFESIONALES PARA APOYAR LAS ACCIONES Y/O ESTRATEGIAS DEL TURISMO LOCAL, A TRAVÉS DE LA GESTIÓN, ARTICULACIÓN E INTERLOCUCIÓN CON CIUDADANÍA Y ENTIDADES PÚBLICAS Y PRIVADAS.</t>
  </si>
  <si>
    <t xml:space="preserve">24- PRESTACIÓN DE SERVICIOS DE APOYO LOGÍSTICO EN LOS EVENTOS Y ACTIVIDADES DE LA ADMINISTRACIÓN LOCAL DE LA LOCALIDAD DE LA CANDELARIA. </t>
  </si>
  <si>
    <t>25- PRESTAR SERVICIOS DE APOYO TECNICO EN LA IMPLEMENTACIÓN DE ACCIONES Y ESTRATEGIAS CULTURALES, MUSICALES Y ARTÍSTICAS EN EL MARCO DE LAS POLITICAS, PLANES, PROGRAMAS Y PROYECTOS PARA EL CUMPLIMIENTO DE LAS METAS DEL PLAN DE DESARROLLO LOCAL 2021-2024</t>
  </si>
  <si>
    <t>26- PRESTAR SERVICIOS ASISTENCIALES  AL ÁREA DE GESTIÓN DE DESARROLLO LOCAL, EN LOS PROCESOS DE COMPETENCIA RELACIONADOS CON LAS  ACTIVIDADES DE GESTION  ADMINISTRATIVA  DE LA ALCALDÍA LOCAL DE LA CANDELARIA</t>
  </si>
  <si>
    <t>28- PRESTAR SERVICIOS PROFESIONALES PARA APOYAR AL FONDO DE DESARROLLO LOCAL DE LA CANDELARIA EN LA FORMULACIÓN, IMPLEMENTACIÓN Y SEGUIMIENTO DE LOS PROYECTOS Y ACTIVIDADES ARTÍSTICAS, CULTURALES, MUSICALES Y DEPORTIVAS DE COMPETENCIA DE LA ENTIDAD.</t>
  </si>
  <si>
    <t>29- PRESTACIÓN DE SERVICIOS PROFESIONALES PARA LA IMPLEMENTACIÓN DE ACCIONES Y ESTRATEGIAS DE COMUNICACIÓN RELACIONADA CON LOS EVENTOS  CULTURALES  Y TURISTICOS DESARROLLADOS POR LA ALCALDIA LOCAL DE LA CANDELARIA</t>
  </si>
  <si>
    <t xml:space="preserve">30- PRESTAR SERVICIOS PROFESIONALES A LA  ALCALDÍA LOCAL DE LA CANDELARIA PARA LA FORMULACIÓN Y SEGUIMIENTO DE PLANES, POLITICAS, PROGRAMAS Y PROYECTOS  ENMARCADOS  EN  ACTIVIDADES DE APOYO A PROCESOS DE REACTIVACION ECONOMICA EN LA LOCALIDAD- </t>
  </si>
  <si>
    <t xml:space="preserve">31- PRESTAR SERVICIOS PROFESIONALES AL ÁREA DE GESTIÓN DE DESARROLLO LOCAL DE LA ALCALDÍA LOCAL PARA LA IMPLEMENTACIÓN, EJECUCIÓN Y SEGUIMIENTO DE LAS POLÍTICAS, PROGRAMAS, PLANES Y PROYECTOS RELACIONADOS CON EL DESARROLLO SOSTENIBLE Y REACTIVACION ECONÓMICA EN LA LOCALIDAD </t>
  </si>
  <si>
    <t>32- PRESTACION DE SERVICIOS PROFESIONALES DE APOYO EN LA ADMINISTRACION DEL PUNTO VIVE DIGITAL DE LA LOCALIDAD LA CANDELARIA  PARA FOMENTAR EN LA COMUNIDAD LAS TICS.</t>
  </si>
  <si>
    <t>33- PRESTAR SERVICIOS PROFESIONALES A LA  ALCALDÍA LOCAL DE LA CANDELARIA PARA LA FORMULACIÓN Y SEGUIMIENTO DE PLANES, POLITICAS, PROGRAMAS Y PROYECTOS  ENMARCADOS  EN  ACTIVIDADES DE APOYO A PROCESOS DE TURISMO Y CULTURA EN LA LOCALIDAD</t>
  </si>
  <si>
    <t>34- PRESTAR SERVICIOS DE APOYO EN LA EMISORA A CARGO DEL FONDO DE DESARROLLO LOCAL LA CANDELARIA</t>
  </si>
  <si>
    <t>35- AUNAR ESFUERZOS TÉCNICOS, ADMINISTRATIVOS Y FINANCIEROS, PARA EJECUTAR LAS ETAPAS DEL PROCESO DE OTORGAMIENTO DE DISPOSITIVOS DE ASISTENCIA PERSONAL - AYUDAS TÉCNICAS (NO INCLUIDOS EN LOS PLANES DE BENEFICIOS), A PERSONAS CON DISCAPACIDAD,  DANDO RESPUESTA A LAS NECESIDADES TERRITORIALES DESDE LOS ENFOQUES DEL BUEN VIVIR, SOCIAL Y DE DERECHOS</t>
  </si>
  <si>
    <t>36- PRESTAR SERVICIOS PROFESIONALES AL FONDO DE DESARROLLO LOCAL DE LA CANDELARIA PARA APOYAR EN LA FORMULACION, PRESENTACIÓN, EVALUACIÓN Y SEGUIMIENTO DE LOS PROYECTOS SOCIALES Y DE SALUD EN LA LOCALIDAD</t>
  </si>
  <si>
    <t>TERMINA 16-05-2022</t>
  </si>
  <si>
    <t>37- PRESTAR SERVICIOS DE APOYO TÉCNICO AL FONDO DE DESARROLLO LOCAL DE LA CANDELARIA EN LOS PROCEDIMIENTOS ADMINISTRATIVOS DERIVADOS DE LOS PROYECTOS SOCIALES Y DE SALUD EN LA LOCALIDAD</t>
  </si>
  <si>
    <t>38- PRESTAR LOS SERVICIOS PARA LA EJECUCIÓN DE PROCESOS DE CONSTRUCCIÓN, SOSTENIMIENTO DE MUROS, TECHOS VERDES Y ACCIONES DE JARDINERÍA EN LA LOCALIDAD</t>
  </si>
  <si>
    <t>39- 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t>
  </si>
  <si>
    <t>40- PRESTAR SERVICIOS DE APOYO TÉCNICO AL FONDO DE DESARROLLO LOCAL DE LA CANDELARIA EN LA ADMINISTRACIÓN DE LAS CASAS COMUNITARIAS DE LA LOCALIDAD DE LA CANDELARIA, DE CONFORMIDAD CON EL ACUERDO LOCAL 006 DE 2013</t>
  </si>
  <si>
    <t>41- EJECUTAR A PRECIOS UNITARIOS FIJOS Y A MONTO AGOTABLE LAS ACTIVIDADES Y OBRAS REQUERIDAS PARA LA CONSTRUCCIÓN Y DOTACIÓN DE PARQUES DE BOLSILLO DE LA LOCALIDAD</t>
  </si>
  <si>
    <t>42- PRESTAR SERVICIOS PROFESIONALES PARA APOYAR  EN LA FORMULACIÓN TÉCNICA Y  SEGUIMIENTO DE PLANES, POLÍTICAS, PROGRAMAS Y PROYECTOS DE PARQUES  QUE DESARROLLE LA ALCALDÍA LOCAL DE LA CANDELARIA.</t>
  </si>
  <si>
    <t>43- PRESTAR SERVICIOS PROFESIONALES PARA APOYAR LOS  PROYECTOS DE PARQUES  QUE DESARROLLE LA ALCALDÍA LOCAL DE LA CANDELARIA.</t>
  </si>
  <si>
    <t>44- PRESTAR SERVICIOS DE ESTERILIZACIÓN Y ATENCIÓN EN BRIGADAS Y URGENCIAS MÉDICAS VETERINARIAS A LOS CANINOS Y FELINOS VULNERABLES DE LA LOCALIDAD DE LA CANDELARIA</t>
  </si>
  <si>
    <t>45- APOYAR A LA ALCALDESA LOCAL EN LA PROMOCIÓN, ARTICULACIÓN, ACOMPAÑAMIENTO Y SEGUIMIENTO PARA LA ATENCIÓN Y PROTECCIÓN DE LOS ANIMALES DOMÉSTICOS Y SILVESTRES DE LA LOCALIDAD</t>
  </si>
  <si>
    <t>46- PRESTAR SERVICIOS DE APOYO TÉCNICO AL FONDO DE DESARROLLO LOCAL DE LA CANDELARIA EN LA ADMINISTRACIÓN DE LAS CASAS COMUNITARIAS DE LA LOCALIDAD DE LA CANDELARIA, DE CONFORMIDAD CON EL ACUERDO LOCAL 006 DE 2013</t>
  </si>
  <si>
    <t>47- PRESTAR SERVICIOS PARA CAPACITAR PERSONAS EN SEPARACIÓN EN LA FUENTE Y RECICLAJE FORTALECIENDO LOS PROCESOS GREMIALES DE LOS RECICLADORES</t>
  </si>
  <si>
    <t>MÍNIMA CUANTÍA</t>
  </si>
  <si>
    <t>70121800;70122000</t>
  </si>
  <si>
    <t>48- PRESTAR SERVICIOS DE APOYO TÉCNICO AL FONDO DE DESARROLLO LOCAL DE LA CANDELARIA EN LA ADMINISTRACIÓN DE LAS CASAS COMUNITARIAS DE LA LOCALIDAD DE LA CANDELARIA, DE CONFORMIDAD CON EL ACUERDO LOCAL 006 DE 2013- CONCORDIA</t>
  </si>
  <si>
    <t>49- PRESTAR SERVICIOS PROFESIONALES A LA  ALCALDÍA LOCAL DE LA CANDELARIA PARA LA FORMULACIÓN Y SEGUIMIENTO DEL PROYECTO 1705- La Candelaria sostenible: ecoeficiencia, reciclaje y cambio de hábitos de consumo, asi como tambien las actividades ambientales que se le asignen</t>
  </si>
  <si>
    <t>50- PRESTAR SERVICIOS ASISTENCIALES  AL ÁREA DE GESTIÓN DE DESARROLLO LOCAL, EN LOS PROCESOS DE COMPETENCIA RELACIONADOS CON LAS  ACTIVIDADES DE GESTION  ADMINISTRATIVA  DE LA ALCALDÍA LOCAL DE LA CANDELARIA</t>
  </si>
  <si>
    <t xml:space="preserve">51- PRESTAR SERVICIOS TECNICOS DE APOYO AUDIOVISUAL DE LA GESTIÓN REALIZADA DESDE LA ALCALDIA LOCAL DE LA CANDELARIA </t>
  </si>
  <si>
    <t>52- PRESTAR SERVICIOS PARA LA VINCULACIÓN DE PERSONAS A PROCESOS DE CONSTRUCCIÓN DE MEMORIA, VERDAD, REPARACIÓN INTEGRAL A VÍCTIMAS, PAZ Y RECONCILIACIÓN TENIENDO EN CUENTA LA MESA DE VÍCTIMAS</t>
  </si>
  <si>
    <t xml:space="preserve">53- PRESTAR SERVICIOS PROFESIONALES PARA COORDINAR LA ARTICULACIÓN, ASISTENCIA Y ACOMPAÑAMIENTO DE LOS PROCESOS DE PLANEACIÓN LOCAL, MANEJO DE LA POLITICA PUBLICA PARA LA PROMOCIÓN DE LA PARTICIPACIÓN DE TERRITORIO DE PAZ Y RECONCILIACION EN LA ALCALDIA LOCAL DE LA CANDELARIA.
</t>
  </si>
  <si>
    <t>54- PRESTAR SERVICIOS PROFESIONALES A LA  ALCALDÍA LOCAL DE LA CANDELARIA PARA LA ARTICULACION DE LA POLITICA PUBLICA DE PAZ Y RECONCILIACION</t>
  </si>
  <si>
    <t>55- PRESTAR SERVICIOS PARA REALIZAR LAS ACTIVIDADES QUE PROMUEVAN EL RECONOCIMIENTO Y PROTECCIÓN DE LOS DERECHOS DE LAS MUJERES CANDELARIAS</t>
  </si>
  <si>
    <t>56- PRESTAR SERVICIOS PROFESIONALES PARA COORDINAR LA ARTICULACIÓN, ASISTENCIA Y ACOMPAÑAMIENTO DE LOS PROCESOS DE PLANEACIÓN LOCAL, MANEJO DE LA POLITICA PUBLICA PARA LA PROMOCIÓN DE LA PARTICIPACIÓN DE LAS MUJERES Y DE LA EQUIDAD DE GÉNERO EN LA ALCALDIA LOCAL DE LA CANDELARIA.</t>
  </si>
  <si>
    <t>57- PRESTACIÓN DE SERVICIOS DE APOYO ADMINISTRATIVO Y ASISTENCIAL A LA ALCALDIA LOCAL DE LA CANDELARIA.</t>
  </si>
  <si>
    <t>58- PRESTAR SERVICIOS DE APOYO TÉCNICO AL FONDO DE DESARROLLO LOCAL DE LA CANDELARIA EN LA ADMINISTRACIÓN DE LAS CASAS COMUNITARIAS DE LA LOCALIDAD DE LA CANDELARIA, DE CONFORMIDAD CON EL ACUERDO LOCAL 006 DE 2013- BELEN</t>
  </si>
  <si>
    <t>59- 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t>
  </si>
  <si>
    <t>60- PRESTAR SERVICIOS DE APOYO EN LAS ACTIVIDADES DE SEGURIDAD Y CONVIVENCIA CIUDADANA, DE ACUERDO A LAS NECESIDADES Y ESTRATEGIAS DE LA ALCALDIA LOCAL DE LA CANDELARIA.</t>
  </si>
  <si>
    <t>95121500</t>
  </si>
  <si>
    <t>ACTO ADMINISTRATIVO</t>
  </si>
  <si>
    <t>Alcaldía Local La Candelaria</t>
  </si>
  <si>
    <t>N/A ACTO ADMINISTRATIVO (RESOLUCIÓN, DECRETO, ACUERDO, ETC.)</t>
  </si>
  <si>
    <t>O2110103007</t>
  </si>
  <si>
    <t>Honorarios Ediles</t>
  </si>
  <si>
    <t>COMPRA VENTA</t>
  </si>
  <si>
    <t>SUMINISTRO</t>
  </si>
  <si>
    <t>O2120201003023219999</t>
  </si>
  <si>
    <t>Artículos n.c.p. de pulpa de papel o cartón</t>
  </si>
  <si>
    <t>Papelería</t>
  </si>
  <si>
    <t>14111500;44121600;44121700;44121800;44121900;44122000;44122100</t>
  </si>
  <si>
    <t>O2120201003083899998</t>
  </si>
  <si>
    <t>Artículos n.c.p. para escritorio y oficina</t>
  </si>
  <si>
    <t>Artículos oficina</t>
  </si>
  <si>
    <t>ACTUAL VENCE 12/03/2022</t>
  </si>
  <si>
    <t>O2120201003033331101</t>
  </si>
  <si>
    <t>Gasolina motor corriente</t>
  </si>
  <si>
    <t>Combustible y gasolina</t>
  </si>
  <si>
    <t>O2120201003053544203</t>
  </si>
  <si>
    <t>Mezclas químicas para extintores</t>
  </si>
  <si>
    <t>Recarga extintores</t>
  </si>
  <si>
    <t>46191601;72101509</t>
  </si>
  <si>
    <t>O2120201003063649028</t>
  </si>
  <si>
    <t>Partes y piezas plásticas para cartuchos de impresoras de computador</t>
  </si>
  <si>
    <t>Tóner</t>
  </si>
  <si>
    <t>44103103;44103105</t>
  </si>
  <si>
    <t>O2120201004024299991</t>
  </si>
  <si>
    <t>Artículos n.c.p. de ferretería y cerrajería</t>
  </si>
  <si>
    <t>Ferretería</t>
  </si>
  <si>
    <t>12352310;20111614;27111708;27111901</t>
  </si>
  <si>
    <t>O21202020080585330</t>
  </si>
  <si>
    <t>Aseo y Cafetería</t>
  </si>
  <si>
    <t>O21202020060868021</t>
  </si>
  <si>
    <t>Servicios locales de mensajería nacional</t>
  </si>
  <si>
    <t>Mensajería</t>
  </si>
  <si>
    <t>TERMINA 29/04/2022</t>
  </si>
  <si>
    <t>O21202020070103010271311</t>
  </si>
  <si>
    <t>Servicios de seguros de vida individual</t>
  </si>
  <si>
    <t>Seguros de vida</t>
  </si>
  <si>
    <t>84131500;84131600</t>
  </si>
  <si>
    <t>O212020200701030371331</t>
  </si>
  <si>
    <t>Servicios de seguros sociales de salud</t>
  </si>
  <si>
    <t>Seguridad social salud</t>
  </si>
  <si>
    <t>O212020200701030471347</t>
  </si>
  <si>
    <t>Servicio de seguro obligatorio de accidentes de tránsito (SOAT)</t>
  </si>
  <si>
    <t>SOAT</t>
  </si>
  <si>
    <t>O212020200701030571351</t>
  </si>
  <si>
    <t>Seguros de vehículos</t>
  </si>
  <si>
    <t>O212020200701030571354</t>
  </si>
  <si>
    <t>Seguros contra incendio</t>
  </si>
  <si>
    <t>O212020200701030571355</t>
  </si>
  <si>
    <t>Seguros responsabilidad civil</t>
  </si>
  <si>
    <t>N/A SERVICIOS PÚBLICOS</t>
  </si>
  <si>
    <t>O21202020080484120</t>
  </si>
  <si>
    <t>Servicios de telefonía fija (acceso)</t>
  </si>
  <si>
    <t>Telefonía</t>
  </si>
  <si>
    <t>O21202020080484222</t>
  </si>
  <si>
    <t>Servicios de acceso a Internet de banda ancha</t>
  </si>
  <si>
    <t xml:space="preserve">Internet </t>
  </si>
  <si>
    <t>PROYECTAR ADICIÓN A CTO VIGENTE</t>
  </si>
  <si>
    <t>O21202020080585250</t>
  </si>
  <si>
    <t>Vigilancia y seguridad</t>
  </si>
  <si>
    <t>92101501;92121701;92121504;46171612</t>
  </si>
  <si>
    <t>TERMINA 12/01/2022</t>
  </si>
  <si>
    <t>O21202020080686312</t>
  </si>
  <si>
    <t>Servicios de distribución de electricidad (a comisión o por contrato)</t>
  </si>
  <si>
    <t>O21202020080686320</t>
  </si>
  <si>
    <t>Servicios de distribución de gas por tuberías (a comisión o por contrato)</t>
  </si>
  <si>
    <t>O21202020080686330</t>
  </si>
  <si>
    <t>Servicios de distribución de agua por tubería (a comisión o por contrato)</t>
  </si>
  <si>
    <t>Agua</t>
  </si>
  <si>
    <t>SERVICIOS DE MANTENIMIENTO Y/O REPARACIÓN</t>
  </si>
  <si>
    <t>TERMINA 03/08/2022</t>
  </si>
  <si>
    <t>O21202020080787130</t>
  </si>
  <si>
    <t>Servicios de mantenimiento y reparación de computadores y equipos periféricos</t>
  </si>
  <si>
    <t>Mantenimiento computadores</t>
  </si>
  <si>
    <t>81112200;81112300</t>
  </si>
  <si>
    <t>TERMINA 30/03/2022</t>
  </si>
  <si>
    <t>O2120202008078714102</t>
  </si>
  <si>
    <t>Servicio de mantenimiento y reparación de vehículos automóviles</t>
  </si>
  <si>
    <t>O2120202008098912197</t>
  </si>
  <si>
    <t>Servicios de impresión litográfica n.c.p.</t>
  </si>
  <si>
    <t xml:space="preserve">Impresión </t>
  </si>
  <si>
    <t>82121503;82121505;82121506</t>
  </si>
  <si>
    <t>O21202020090494110</t>
  </si>
  <si>
    <t>Servicios de alcantarillado y tratamiento de aguas residuales</t>
  </si>
  <si>
    <t>Alcantarillado</t>
  </si>
  <si>
    <t>O21202020090494239</t>
  </si>
  <si>
    <t>Servicios generales de recolección de otros desechos</t>
  </si>
  <si>
    <t>Recolección basuras</t>
  </si>
  <si>
    <t>SELECCIÓN ABREVIADA MENOR CUANTÍA</t>
  </si>
  <si>
    <t>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t>
  </si>
  <si>
    <t>Codigo Modalidad</t>
  </si>
  <si>
    <t>CCE-16</t>
  </si>
  <si>
    <t>CCE-02</t>
  </si>
  <si>
    <t>CCE-17</t>
  </si>
  <si>
    <t>CCE-10</t>
  </si>
  <si>
    <t>CCE-99</t>
  </si>
  <si>
    <t>CCE-06</t>
  </si>
  <si>
    <t>61- EJECUTAR A PRECIOS UNITARIOS FIJOS Y A MONTO AGOTABLE LAS ACTIVIDADES Y OBRAS REQUERIDAS PARA LA CONSERVACIÓN DEL ESPACIO PÚBLICO PEATONAL CON ACCIONES DE CONSERVACIÓN QUE FOMENTE EL ACCESO DE LAS PERSONAS CON DISCAPACIDAD EN LA LOCALIDAD DE LA CANDELARIA</t>
  </si>
  <si>
    <t>62- PRESTAR SERVICIOS PROFESIONALES PARA REALIZAR LA COORDINACION TÉCNICA DEL SEGUIMIENTO DE PLANES, POLÍTICAS, PROGRAMAS Y PROYECTOS DE INFRAESTRUCTURA Y OBRAS CIVILES QUE DESARROLLE LA ALCALDÍA LOCAL DE LA CANDELARIA.</t>
  </si>
  <si>
    <t>63- PRESTAR SERVICIOS PROFESIONALES PARA APOYAR TECNICAMENTE EL CUMPLIMIENTO DE PLANES, POLÍTICAS, PROGRAMAS Y PROYECTOS DE INFRAESTRUCTURA Y OBRAS CIVILES QUE DESARROLLE LA ALCALDÍA LOCAL DE LA CANDELARIA.</t>
  </si>
  <si>
    <t>64- PRESTAR SERVICIOS PROFESIONALES PARA APOYAR EL SEGUIMIENTO JURÍDICO DE LOS PROYECTOS DE INFRAESTRUCTURA Y OBRA, ASÍ COMO LOS DEMÁS ASUNTOS CONTRACTUALES QUE SE REQUIERAN.</t>
  </si>
  <si>
    <t>65- PRESTAR SERVICIOS PROFESIONALES PARA APOYAR EL SEGUIMIENTO JURÍDICO DE LOS PROYECTOS DE INFRAESTRUCTURA Y OBRA, ASÍ COMO LOS DEMÁS ASUNTOS CONTRACTUALES QUE SE REQUIERAN.</t>
  </si>
  <si>
    <t>66- PRESTACIÓN DE SERVICIOS DE APOYO  TECNICO ADMINISTRATIVO  A LA ALCALDIA LOCAL DE LA CANDELARIA.</t>
  </si>
  <si>
    <t>67- EJECUTAR A PRECIOS UNITARIOS FIJOS Y A MONTO AGOTABLE LAS ACTIVIDADES Y OBRAS REQUERIDAS PARA LA INTERVENCIÓN DE LA MALLA VIAL LOCAL</t>
  </si>
  <si>
    <t xml:space="preserve">68-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t>
  </si>
  <si>
    <t xml:space="preserve">69-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t>
  </si>
  <si>
    <t xml:space="preserve">70-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t>
  </si>
  <si>
    <t>71-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</si>
  <si>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72- PRESTAR SERVICIOS PROFESIONALES AL FONDO DE DESARROLLO LOCAL DE LA CANDELARIA COMO ABOGADO DE APOYO AL DESPACHO DE LA ALCALDESA LOCAL, EN LAS DIFERENTES ACTIVIDADES Y FUNCIONES QUE LE SEAN ASIGNADAS.</t>
  </si>
  <si>
    <t>73- PRESTAR SERVICIOS PROFESIONALES ESPECIALIZADOS AL FONDO DE DESARROLLO LOCAL DE LA CANDELARIA EN EL DESPACHO  DE LA ALCALDESA LOCAL PARA BRINDAR LINEAMIENTOS JURIDICOS Y ADMINISTRATIVOS PARA LA ORIENTACION DE TEMAS PRIORITARIOS DE LA ENTIDAD.</t>
  </si>
  <si>
    <t>81- PRESTAR SERVICIOS TÉCNICOS PARA APOYAR AL FONDO DE DESARROLLO LOCAL DE LA CANDELARIA EN LAS TAREAS OPERATIVAS DE CARÁCTER ARCHIVÍSTICO DESARROLLADAS, PARA GARANTIZAR LA APLICACIÓN CORRECTA DE LOS PROCEDIMIENTOS TÉCNICOS.</t>
  </si>
  <si>
    <t>83- PRESTAR SERVICIOS ASISTENCIALES  AL ÁREA DE GESTIÓN DE DESARROLLO LOCAL, EN LOS PROCESOS DE COMPETENCIA RELACIONADOS CON LAS  ACTIVIDADES DE GESTION  ADMINISTRATIVA  DE LA ALCALDÍA LOCAL DE LA CANDELARIA</t>
  </si>
  <si>
    <t>86- PRESTAR SERVICIOS DE APOYO ADMINISTRATIVO Y ASISTENCIAL AL FONDO DE DESARROLLO LOCAL DE LA CANDELARIA, EN EL CENTRO DE INFORMACIÓN Y DOCUMENTACIÓN (CDI), PARA LA NOTIFICACIÓN DE CORRESPONDENCIA DE LA ENTIDAD.</t>
  </si>
  <si>
    <t>109- PRESTAR SERVICIOS PROFESIONALES PARA APOYAR JURÍDICAMENTE LA EJECUCIÓN DE LAS ACCIONES REQUERIDAS PARA LA DEPURACIÓN DE LAS ACTUACIONES ADMINISTRATIVAS QUE CURSAN EN LA ALCALDÍA LOCAL DE LA CANDELARIA.</t>
  </si>
  <si>
    <t>110- PRESTAR SERVICIOS PROFESIONALES PARA APOYAR JURÍDICAMENTE LA EJECUCIÓN DE LAS ACCIONES REQUERIDAS PARA LA DEPURACIÓN DE LAS ACTUACIONES ADMINISTRATIVAS QUE CURSAN EN LA ALCALDÍA LOCAL DE LA CANDELARIA.</t>
  </si>
  <si>
    <t>115- PRESTAR SERVICIOS DE APOYO ADMINISTRATIVO Y ASISTENCIAL EN LA GESTIÓN DE LA ALCALDÍA LOCAL DE LA CANDELARIA EN EL TRÁMITE DE LOS COMPARENDOS Y QUERELLAS, DE CONFORMIDAD CON EL CODIGO NACIONAL DE POLICIA-LEY 1801 DE 2016.</t>
  </si>
  <si>
    <t>74- 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t>
  </si>
  <si>
    <t>75- PRESTAR SERVICIOS PROFESIONALES AL FONDO DE DESARROLLO LOCAL DE LA CANDELARIA PARA APOYAR Y FORTALECER LAS GESTIONES RELACIONADAS CON LA OFICINA DE CONTABILIDAD DE LA ENTIDAD</t>
  </si>
  <si>
    <t>76- PRESTACIÓN DE SERVICIOS DE APOYO ADMINISTRATIVO Y ASISTENCIAL A LA GESTION DE LA JUNTA ADMINISTRADORA LOCAL DE LA CANDELARIA.</t>
  </si>
  <si>
    <t>77- PRESTAR SERVICIOS DE APOYO AL FONDO DE DESARROLLO LOCAL DE LA CANDELARIA COMO CONDUCTOR(A) DE LOS VEHICULOS A CARGO DE LA ENTIDAD.</t>
  </si>
  <si>
    <t>78- PRESTAR SERVICIOS DE APOYO AL FONDO DE DESARROLLO LOCAL DE LA CANDELARIA COMO CONDUCTOR(A) DE LOS VEHICULOS A CARGO DE LA ENTIDAD Y APOYO LOGISTICO QUE LE SEAN ASIGNADOS</t>
  </si>
  <si>
    <t>79- PRESTAR SERVICIOS DE APOYO AL FONDO DE DESARROLLO LOCAL DE LA CANDELARIA COMO CONDUCTOR(A) DE LOS VEHICULOS A CARGO DE LA ENTIDAD.</t>
  </si>
  <si>
    <t>80- PRESTAR SERVICIOS TÉCNICOS PARA APOYAR AL FONDO DE DESARROLLO LOCAL DE LA CANDELARIA EN LAS TAREAS OPERATIVAS DE CARÁCTER ARCHIVÍSTICO DESARROLLADAS, PARA GARANTIZAR LA APLICACIÓN CORRECTA DE LOS PROCEDIMIENTOS TÉCNICOS.</t>
  </si>
  <si>
    <t>82- PRESTAR SERVICIOS ASISTENCIALES  AL ÁREA DE GESTIÓN DE DESARROLLO LOCAL, EN LOS PROCESOS DE COMPETENCIA RELACIONADOS CON LAS  ACTIVIDADES DE GESTION  ADMINISTRATIVA  DE LA ALCALDÍA LOCAL DE LA CANDELARIA</t>
  </si>
  <si>
    <t>84- PRESTACIÓN DE SERVICIOS DE APOYO TÉCNICO AL FONDO DE DESARROLLO LOCAL DE LA CANDELARIA EN LOS ASUNTOS RELACIONADOS CON LA OFICINA DEL ALMACEN DE LA ENTIDAD.</t>
  </si>
  <si>
    <t>85- PRESTAR SERVICIOS DE APOYO ADMINISTRATIVO Y ASISTENCIAL AL FONDO DE DESARROLLO LOCAL DE LA CANDELARIA, EN EL CENTRO DE INFORMACIÓN Y DOCUMENTACIÓN (CDI), PARA LA NOTIFICACIÓN DE CORRESPONDENCIA DE LA ENTIDAD.</t>
  </si>
  <si>
    <t>87- 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t>
  </si>
  <si>
    <t>88- PRESTAR SERVICIOS PROFESIONALES PARA APOYAR TODAS LAS ESTRATEGIAS Y GESTIONES DE PARTICIPCION DE LA ALCALDIA LOCAL DE LA CANDELARIA</t>
  </si>
  <si>
    <t>89- PRESTAR SERVICIOS ASISTENCIALES  AL ÁREA DE GESTIÓN DE DESARROLLO LOCAL, EN LOS PROCESOS DE COMPETENCIA RELACIONADOS CON LAS  ACTIVIDADES DE GESTION  ADMINISTRATIVA  DE LA ALCALDÍA LOCAL DE LA CANDELARIA</t>
  </si>
  <si>
    <t>90- PRESTAR SERVICIOS PROFESIONALES AL FONDO DE DESARROLLO LOCAL DE LA CANDELARIA PARA APOYAR LAS GESTIONES RELACIONADAS CON LA OFICINA DE PRESUPUESTO DE LA ENTIDAD.</t>
  </si>
  <si>
    <t>91- PRESTAR SERVICIOS PROFESIONALES AL FONDO DE DESARROLLO LOCAL DE LA CANDELARIA EN ASUNTOS RELACIONADOS CON PLANEACIÓN, PRESENTACIÓN, EJECUCIÓN Y SEGUIMIENTO DE LOS PROYECTOS ENCAMINADOS A LA GESTIÓN DE RIESGOS Y CAMBIO CLIMÁTICO EN LA LOCALIDAD.</t>
  </si>
  <si>
    <t>92- PRESTAR SERVICIOS PROFESIONALES ESPECIALIZADOS AL FONDO DE DESARROLLO LOCAL DE LA CANDELARIA PARA APOYAR LA COORDINACIÓN DE LA GESTIÓN CONTRACTUAL DE LA ENTIDAD Y DEMÁS ASUNTOS QUE SE REQUIERAN.</t>
  </si>
  <si>
    <t>93- 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t>
  </si>
  <si>
    <t xml:space="preserve">94- PRESTAR SERVICIOS PROFESIONALES AL FONDO DE DESARROLLO LOCAL  PARA APOYAR LA FORMULACIÓN, EJECUCIÓN, SEGUIMIENTO Y MEJORA CONTINUA DE LAS HERRAMIENTAS QUE CONFORMAN LA GESTIÓN AMBIENTAL INSTITUCIONAL DE LA ALCALDIA LOCAL. </t>
  </si>
  <si>
    <t>95- PRESTAR SERVICIOS ASISTENCIALES  AL ÁREA DE GESTIÓN DE DESARROLLO LOCAL, EN LOS PROCESOS DE COMPETENCIA RELACIONADOS CON LAS  ACTIVIDADES DE GESTION  ADMINISTRATIVA  DE LA ALCALDÍA LOCAL DE LA CANDELARIA</t>
  </si>
  <si>
    <t>96- PRESTAR SERVICIOS DE APOYO A LA GESTIÓN DEL FONDO DE DESARROLLO LOCAL DE LA CANDELARIA, EN EL CENTRO DE INFORMACIÓN Y DOCUMENTACIÓN (CDI), PARA EL MANEJO Y PROCESO DE DISTRIBUCIÓN DE CORRESPONDENCIA EN GENERAL.</t>
  </si>
  <si>
    <t xml:space="preserve">97- PRESTAR SERVICIOS ESPECIALIZADOS EN MATERIA JURIDICA Y EN ARTICULACIÓN INTERINSTITUCIONAL A LA ALCALDIA LOCAL DE LA CANDELARIA </t>
  </si>
  <si>
    <t xml:space="preserve">98- PRESTAR SERVICIOS ESPECIALIZADOS  DE PLANEACION EN EL DESPACHO DE LA ALCALDIA LOCAL DE LA CANDELARIA </t>
  </si>
  <si>
    <t xml:space="preserve">99- PRESTAR SERVICIOS PROFESIONALES  EN MATERIA DE PLANEACION EN LA ALCALDIA LOCAL DE LA CANDELARIA. </t>
  </si>
  <si>
    <t>100- PRESTAR SERVICIOS DE APOYO ADMINISTRATIVO Y ASISTENCIAL AL ÁREA DE GESTIÓN DE DESARROLLO LOCAL, EN LOS PROCESOS DE COMPETENCIA RELACIONADOS CON LA  ACTIVIDADES DE GESTION DOCUMENTAL  DE LA ALCALDÍA LOCAL DE LA CANDELARIA</t>
  </si>
  <si>
    <t>101-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t>
  </si>
  <si>
    <t>102- PRESTAR SERVICIOS DE APOYO TÉCNICO AL FONDO DE DESARROLLO LOCAL DE LA CANDELARIA EN LAS GESTIONES ADMINISTRATIVAS RELACIONADAS CON EL CONJUNTO DE ACTIVIDADES PARA EL DESARROLLO DE LOS EJERCICIOS DE PARTICIPACIÓN E INTERLOCUCIÓN CON LA COMUNIDAD DE LA LOCALIDAD</t>
  </si>
  <si>
    <t>103- PRESTAR SERVICIOS PROFESIONALES PARA APOYAR AL FONDO DE DESARROLLO LOCAL DE LA CANDELARIA EN LA GESTION JURIDICO FINANCIERA DE LA PLANEACION EN MATERIA DE LA EJECUCION DEL PLAN DE DESARROLLO LOCAL Y GESTION ADMINISTRATIVA.</t>
  </si>
  <si>
    <t>105- PRESTAR SERVICIOS PROFESIONALES PARA APOYAR JURÍDICAMENTE A LA ALCALDIA LOCAL DE LA CANDELARIA.</t>
  </si>
  <si>
    <t>106- PRESTAR SERVICIOS PROFESIONALES COMO ABOGADO DE APOYO A LA IDENTIFICACIÓN, ANÁLISIS, REPARTO Y SEGUIMIENTO DE EXPEDIENTES PROCESALES EN EL ÁREA DE GESTIÓN POLICIVA DE LA ALCALDÍA LOCAL DE LA CANDELARIA.</t>
  </si>
  <si>
    <t>107- PRESTAR SERVICIOS DE APOYO ADMINISTRATIVO Y ASISTENCIAL EN LA GESTIÓN DOCUMENTAL DE LA ALCALDÍA LOCAL DE LA CANDELARIA,  ACOMPAÑANDO AL EQUIPO JURÍDICO DE DEPURACIÓN EN LAS LABORES OPERATIVAS QUE GENERA EL PROCESO DE IMPULSO DE LAS ACTUACIONES ADMINISTRATIVAS.</t>
  </si>
  <si>
    <t>108- PRESTAR SERVICIOS PROFESIONALES PARA APOYAR JURÍDICAMENTE LA EJECUCIÓN DE LAS ACCIONES REQUERIDAS PARA LA DEPURACIÓN DE LAS ACTUACIONES ADMINISTRATIVAS QUE CURSAN EN LA ALCALDÍA LOCAL DE LA CANDELARIA.</t>
  </si>
  <si>
    <t>112- PRESTAR SERVICIOS PROFESIONALES PARA APOYAR JURÍDICAMENTE LA EJECUCIÓN DE LAS ACCIONES REQUERIDAS PARA EL TRÁMITE E IMPULSO PROCESAL DE LAS ACTUACIONES CONTRAVENCIONALES Y/O QUERELLAS QUE CURSEN EN LAS INSPECCIONES DE POLICÍA DE LA LOCALIDAD DE LA CANDELARIA.</t>
  </si>
  <si>
    <t>113- PRESTAR SERVICIOS PROFESIONALES COMO ABOGADO COBRO PERSUASIVO - EN EL ÁREA DE GESTIÓN POLICIVA Y JURÍDICA DE LA ALCALDIA LOCAL DE LA CANDELARIA.</t>
  </si>
  <si>
    <t>114- PRESTAR SERVICIOS DE APOYO ADMINISTRATIVO Y ASISTENCIAL EN LA GESTIÓN DE LA ALCALDÍA LOCAL DE LA CANDELARIA EN EL TRÁMITE DE LOS COMPARENDOS Y QUERELLAS, DE CONFORMIDAD CON EL CODIGO NACIONAL DE POLICIA-LEY 1801 DE 2016.</t>
  </si>
  <si>
    <t xml:space="preserve">116- PRESTAR SERVICIOS DE APOYO ADMINISTRATIVO Y ASISTENCIAL  EN LOS PROCESOS EFECTUADOS POR EL  EQUIPO JURÍDICO  DE LA ALCALDÍA LOCAL DE LA CANDELRIA </t>
  </si>
  <si>
    <t>117- PRESTAR SERVICIOS PROFESIONALES PARA APOYAR JURÍDICAMENTE A LA ALCALDIA LOCAL DE LA CANDELARIA.</t>
  </si>
  <si>
    <t xml:space="preserve">118- PRESTAR SERVICIOS PROFESIONALES PARA APOYAR JURÍDICAMENTE LA ATENCIÓN DE PETICIONES, REQUERIMIENTOS, ACCIONES CONSTITUCIONALES Y  COMISIONES JUDICIALES. </t>
  </si>
  <si>
    <t>119- PRESTAR SERVICIOS DE APOYO ADMINISTRATIVO Y ASISTENCIAL AL ÁREA DE GESTIÓN DE DESARROLLO LOCAL, EN LOS PROCESOS DE COMPETENCIA RELACIONADOS CON LA  ACTIVIDADES DE GESTION DOCUMENTAL  DE LA ALCALDÍA LOCAL DE LA CANDELARIA</t>
  </si>
  <si>
    <t>120- SUMINISTRO DE PRODUCTOS DE PAPELERÍA NECESARIOS PARA EL CUMPLIMIENTO DE LAS FUNCIONES ADMINISTRATIVAS Y MISIONALES DE LA ALCALDÍA LOCAL DE LA CANDELARIA</t>
  </si>
  <si>
    <t>121- SUMINISTRO DE ARTÍCULOS DE ESCRITORIO Y ELEMENTOS DE OFICINA NECESARIOS PARA EL FUNCIONAMIENTO DE LA ALCALDÍA LOCAL DE LA CANDELARIA</t>
  </si>
  <si>
    <t>122- SUMINISTRO A MONTO AGOTABLE DEL SERVICIO DE COMBUSTIBLE, GASOLINA Y DIÉSEL PARA LOS VEHÍCULOS DE PROPIEDAD DEL FONDO DE DESARROLLO LOCAL DE LA CANDELARIA</t>
  </si>
  <si>
    <t>123- PRESTACION DE SERVICIO DE RECARGA Y MANTENIMIENTO DE EXTINTORES DE LA ALCALDIA LOCAL DE LA CANDELARIA</t>
  </si>
  <si>
    <t>124- ADQUISICIÓN DE INSUMOS CONSUMIBLES PARA LOS EQUIPOS DE IMPRESIÓN DE LA ALCALDÍA LOCAL DE LA CANDELARIA</t>
  </si>
  <si>
    <t>125- REALIZAR A MONTO AGOTABLE, EL SUMINISTRO DE MATERIALES Y REPUESTOS DE FERRETERÍA SEGÚN LAS ESPECIFICACIONES Y REQUERIMIENTOS TÉCNICOS PARA EL MANTENIMIENTO PREVENTIVO Y CORRECTIVO DE LOS INMUEBLES PROPIEDAD DEL FONDO DE DESARROLLO LOCAL DE LA CANDELARIA</t>
  </si>
  <si>
    <t>126- SUMINISTRO DEL SERVICIO INTEGRAL DE ASEO Y CAFETERÍA PARA LAS INSTALACIONES DE PROPIEDAD DEL FONDO DE DESARROLLO LOCAL DE LA ALCALDÍA LOCAL DE LA CANDELARIA</t>
  </si>
  <si>
    <t>127- PRESTACIÓN DEL SERVICIO DE MENSAJERÍA Y DE CORREO CERTIFICADO QUE REQUIERA EL FONDO DE DESARROLLO LOCAL DE LA CANDELARIA</t>
  </si>
  <si>
    <t>128-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</si>
  <si>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 xml:space="preserve">129- PRESTACIÓN DEL SERVICIO DE VIGILANCIA Y SEGURIDAD PRIVADA INTEGRAL PERMANENTE PARA TODOS LOS BIENES MUEBLES E INMUEBLES DE PROPIEDAD DE LA ENTIDAD, Y DE LOS QUE LEGALMENTE SEA O LLEGARE A SER RESPONSABLE EL FONDO DE DESARROLLO LOCAL DE LA CANDELARIA </t>
  </si>
  <si>
    <t>130- PRESTAR EL SERVICIO DE MANTENIMIENTO PREVENTIVO Y CORRECTIVO, INCLUYENDO REPUESTOS PARA LOS EQUIPOS DE CÓMPUTO, IMPRESORAS, FOTOCOPIADORAS, SISTEMA ININTERRUMPIDO DE POTENCIA (UPS) Y PLOTTER DE PROPIEDAD DEL FONDO DE DESARROLLO LOCAL DE LA ALCALDÍA LOCAL DE LA CANDELARIA</t>
  </si>
  <si>
    <t>131- ADQUIRIR A TODO COSTO, EL SERVICIO DE MANTENIMIENTO PREVENTIVO Y CORRECTIVO INTEGRAL CON SUMINISTRO DE REPUESTOS Y MANO DE OBRA PARA LOS VEHÍCULOS QUE CONFORMAN EL PARQUE AUTOMOTOR DEL FONDO DE DESARROLLO LOCAL DE LA CANDELARIA</t>
  </si>
  <si>
    <t>132- ADQUIRIR SERVICIOS PARA LA IMPRESIÓN DE DOCUMENTOS DE CARÁCTER LITOGRÁFICO O DIGITAL QUE SE PRODUZCAN EN EL FONDO DE DESARROLLO LOCAL DE LA CANDELARIA</t>
  </si>
  <si>
    <t>15- REALIZAR A PRECIOS UNITARIOS FIJOS LA FASE DE AJUSTES Y OBRA, NECESARIAS PARA LA ADECUACIÓN DE LA CASA CULTURAL DEL ZIPA UBICADA EN LA CALLE 9 N° 3-93 DEL FONDO DE DESARROLLO LOCAL DE LA CANDELARIA</t>
  </si>
  <si>
    <t>16- ADQUIRIR BIENES PARA REALIZAR LA DOTACIÓN DE LA CASA CULTURAL DEL ZIPA EN LA LOCALIDAD DE LA CANDELARIA</t>
  </si>
  <si>
    <t>111- PRESTAR SERVICIOS PROFESIONALES PARA APOYAR TÉCNICAMENTE LAS DISTINTAS ETAPAS DE LOS PROCESOS DE COMPETENCIA DE LA ALCALDÍA LOCAL PARA LA DEPURACIÓN DE ACTUACIONES ADMINITRATIVAS.</t>
  </si>
  <si>
    <t>Fecha estimada de inicio de proceso de selección (mes)</t>
  </si>
  <si>
    <t>Plazo de Ejecucion (intervalo: días, meses, años)</t>
  </si>
  <si>
    <t>CO-DC</t>
  </si>
  <si>
    <t>56110000;49101608</t>
  </si>
  <si>
    <t>90151801;90151802;93141701;93141702</t>
  </si>
  <si>
    <t xml:space="preserve">60120000;60130000;60140000 </t>
  </si>
  <si>
    <t>80111600</t>
  </si>
  <si>
    <t>86101700</t>
  </si>
  <si>
    <t>90141603</t>
  </si>
  <si>
    <t>104- SUMINISTRO DE REFRIGERIOS, A PRECIOS UNITARIOS Y A MONTO AGOTABLE PARA FORTALECER LA PARTICIPACIÓN EN EL PROCESO DE RENDICIÓN DE CUENTAS PARA EL FORTALECIMIENTO INSTITUCIONAL</t>
  </si>
  <si>
    <t xml:space="preserve">Apoyo Educación Superior </t>
  </si>
  <si>
    <t>Sostenimiento</t>
  </si>
  <si>
    <t>Dotación Casa De Juventud</t>
  </si>
  <si>
    <t>Eventos Recreo-Deportivos</t>
  </si>
  <si>
    <t>Eventos Culturales</t>
  </si>
  <si>
    <t>Formación</t>
  </si>
  <si>
    <t>Fortalecimiento Infraestructura</t>
  </si>
  <si>
    <t>Fuente de recursos2</t>
  </si>
  <si>
    <t>Suma de Valor presupuestado publicado</t>
  </si>
  <si>
    <t>93131600;90101800;90101600</t>
  </si>
  <si>
    <t>Código UNSPSC (cada código separado por ;)</t>
  </si>
  <si>
    <t>Descripción</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</si>
  <si>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</si>
  <si>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</si>
  <si>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</si>
  <si>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</si>
  <si>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</si>
  <si>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</si>
  <si>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</si>
  <si>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</si>
  <si>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</si>
  <si>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</si>
  <si>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</si>
  <si>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MODIFICACION VALOR</t>
  </si>
  <si>
    <t>93- PRESTAR SERVICIOS PROFESIONALES AL FONDO DE DESARROLLO LOCAL PARA ARTICULAR LOS PROCESOS  DE COMUNICACIÓN DE LA ALCALDIA LOCAL DE LA CANDELARIA</t>
  </si>
  <si>
    <t>75- PRESTAR SERVICIOS PROFESIONALES AL FONDO DE DESARROLLO LOCAL DE LA CANDELARIA PARA APOYAR Y FORTALECER LAS GESTIONES CONTABLES  DE LA ENTIDAD</t>
  </si>
  <si>
    <t>70-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</si>
  <si>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69-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</si>
  <si>
    <t>68-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</si>
</sst>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8" formatCode="&quot;$&quot;\ #,##0.00;[Red]\-&quot;$&quot;\ #,##0.00"/>
    <numFmt numFmtId="41" formatCode="_-* #,##0_-;\-* #,##0_-;_-* &quot;-&quot;_-;_-@_-"/>
    <numFmt numFmtId="44" formatCode="_-&quot;$&quot;\ * #,##0.00_-;\-&quot;$&quot;\ * #,##0.00_-;_-&quot;$&quot;\ * &quot;-&quot;??_-;_-@_-"/>
    <numFmt numFmtId="164" formatCode="&quot;$&quot;\ #,##0"/>
    <numFmt numFmtId="165" formatCode="_-* #,##0_-;\-* #,##0_-;_-* &quot;-&quot;??_-;_-@_-"/>
    <numFmt numFmtId="166" formatCode="_(&quot;$&quot;\ * #,##0_);_(&quot;$&quot;\ * \(#,##0\);_(&quot;$&quot;\ * &quot;-&quot;??_);_(@_)"/>
    <numFmt numFmtId="167" formatCode="_-* #,##0.0_-;\-* #,##0.0_-;_-* &quot;-&quot;_-;_-@_-"/>
    <numFmt numFmtId="168" formatCode="0.0"/>
    <numFmt numFmtId="169" formatCode="0.0%"/>
    <numFmt numFmtId="170" formatCode="_-&quot;$&quot;* #,##0.00_-;\-&quot;$&quot;* #,##0.00_-;_-&quot;$&quot;* &quot;-&quot;??_-;_-@_-"/>
    <numFmt numFmtId="171" formatCode="_-&quot;$&quot;* #,##0_-;\-&quot;$&quot;* #,##0_-;_-&quot;$&quot;* &quot;-&quot;??_-;_-@_-"/>
    <numFmt numFmtId="172" formatCode="###,000"/>
  </numFmts>
  <fonts count="46"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9"/>
      <color indexed="81"/>
      <name val="Tahoma"/>
      <family val="2"/>
    </font>
    <font>
      <sz val="11"/>
      <color theme="0"/>
      <name val="Calibri"/>
      <family val="2"/>
      <scheme val="minor"/>
    </font>
    <font>
      <i/>
      <sz val="11"/>
      <color theme="1"/>
      <name val="Calibri"/>
      <family val="2"/>
      <scheme val="minor"/>
    </font>
    <font>
      <b/>
      <sz val="8"/>
      <color theme="0"/>
      <name val="Calibri"/>
      <family val="2"/>
      <scheme val="minor"/>
    </font>
    <font>
      <b/>
      <sz val="12"/>
      <color theme="1"/>
      <name val="Calibri"/>
      <family val="2"/>
      <scheme val="minor"/>
    </font>
    <font>
      <b/>
      <sz val="14"/>
      <color theme="1" tint="0.499984740745262"/>
      <name val="Calibri"/>
      <family val="2"/>
      <scheme val="minor"/>
    </font>
    <font>
      <b/>
      <sz val="16"/>
      <color theme="1"/>
      <name val="Calibri"/>
      <family val="2"/>
      <scheme val="minor"/>
    </font>
    <font>
      <b/>
      <sz val="16"/>
      <name val="Calibri"/>
      <family val="2"/>
      <scheme val="minor"/>
    </font>
    <font>
      <b/>
      <sz val="9"/>
      <color indexed="81"/>
      <name val="Tahoma"/>
      <family val="2"/>
    </font>
    <font>
      <sz val="11"/>
      <color indexed="81"/>
      <name val="Tahoma"/>
      <family val="2"/>
    </font>
    <font>
      <b/>
      <sz val="8"/>
      <color theme="1" tint="0.499984740745262"/>
      <name val="Calibri"/>
      <family val="2"/>
      <scheme val="minor"/>
    </font>
    <font>
      <b/>
      <sz val="9"/>
      <color theme="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20"/>
      <color theme="1" tint="0.499984740745262"/>
      <name val="Calibri"/>
      <family val="2"/>
      <scheme val="minor"/>
    </font>
    <font>
      <b/>
      <sz val="8"/>
      <color theme="1"/>
      <name val="Calibri"/>
      <family val="2"/>
      <scheme val="minor"/>
    </font>
    <font>
      <b/>
      <sz val="10"/>
      <color theme="0"/>
      <name val="Calibri"/>
      <family val="2"/>
      <scheme val="minor"/>
    </font>
    <font>
      <u/>
      <sz val="11"/>
      <color theme="10"/>
      <name val="Calibri"/>
      <family val="2"/>
      <scheme val="minor"/>
    </font>
    <font>
      <sz val="12"/>
      <color theme="1"/>
      <name val="Calibri"/>
      <family val="2"/>
      <scheme val="minor"/>
    </font>
    <font>
      <b/>
      <u/>
      <sz val="12"/>
      <color theme="1"/>
      <name val="Calibri"/>
      <family val="2"/>
      <scheme val="minor"/>
    </font>
    <font>
      <sz val="8"/>
      <color theme="1"/>
      <name val="Times New Roman"/>
      <family val="1"/>
    </font>
    <font>
      <b/>
      <sz val="16"/>
      <color rgb="FF000000"/>
      <name val="Arial"/>
      <family val="2"/>
    </font>
    <font>
      <b/>
      <sz val="18"/>
      <color rgb="FF000000"/>
      <name val="Calibri"/>
      <family val="2"/>
    </font>
    <font>
      <sz val="18"/>
      <color rgb="FF000000"/>
      <name val="Arial"/>
      <family val="2"/>
    </font>
    <font>
      <b/>
      <sz val="18"/>
      <color rgb="FF000000"/>
      <name val="Arial"/>
      <family val="2"/>
    </font>
    <font>
      <b/>
      <i/>
      <sz val="11"/>
      <color theme="1"/>
      <name val="Calibri"/>
      <family val="2"/>
      <scheme val="minor"/>
    </font>
    <font>
      <sz val="11"/>
      <color theme="1"/>
      <name val="Garamond"/>
      <family val="1"/>
    </font>
    <font>
      <sz val="10"/>
      <color rgb="FF000000"/>
      <name val="Arial"/>
      <family val="2"/>
    </font>
    <font>
      <b/>
      <sz val="10"/>
      <color rgb="FF000000"/>
      <name val="Arial"/>
      <family val="2"/>
    </font>
    <font>
      <sz val="11"/>
      <name val="Calibri"/>
      <family val="2"/>
      <scheme val="minor"/>
    </font>
    <font>
      <sz val="11"/>
      <color rgb="FFFF0000"/>
      <name val="Calibri"/>
      <family val="2"/>
      <scheme val="minor"/>
    </font>
    <font>
      <sz val="9"/>
      <color indexed="81"/>
      <name val="Tahoma"/>
      <charset val="1"/>
    </font>
    <font>
      <b/>
      <u/>
      <sz val="12"/>
      <color rgb="FFFF0000"/>
      <name val="Calibri"/>
      <family val="2"/>
      <scheme val="minor"/>
    </font>
    <font>
      <sz val="11"/>
      <color rgb="FF000000"/>
      <name val="Calibri"/>
      <family val="2"/>
      <scheme val="minor"/>
    </font>
    <font>
      <sz val="10"/>
      <color indexed="81"/>
      <name val="Tahoma"/>
      <family val="2"/>
    </font>
    <font>
      <sz val="7"/>
      <color theme="1"/>
      <name val="Arial"/>
      <family val="2"/>
    </font>
    <font>
      <sz val="8"/>
      <color rgb="FF666666"/>
      <name val="Verdana"/>
      <family val="2"/>
    </font>
    <font>
      <sz val="10"/>
      <color theme="1"/>
      <name val="Verdana"/>
      <family val="2"/>
    </font>
    <font>
      <sz val="10"/>
      <color rgb="FF000000"/>
      <name val="Verdana"/>
      <family val="2"/>
    </font>
    <font>
      <b/>
      <sz val="9"/>
      <color indexed="81"/>
      <name val="Tahoma"/>
      <charset val="1"/>
    </font>
    <font>
      <b/>
      <sz val="10"/>
      <color theme="1"/>
      <name val="Verdana"/>
      <family val="2"/>
    </font>
  </fonts>
  <fills count="23">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7" tint="-0.249977111117893"/>
        <bgColor indexed="64"/>
      </patternFill>
    </fill>
    <fill>
      <patternFill patternType="solid">
        <fgColor rgb="FF00B0F0"/>
        <bgColor indexed="64"/>
      </patternFill>
    </fill>
    <fill>
      <patternFill patternType="solid">
        <fgColor theme="5" tint="-0.249977111117893"/>
        <bgColor indexed="64"/>
      </patternFill>
    </fill>
    <fill>
      <patternFill patternType="solid">
        <fgColor theme="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7030A0"/>
        <bgColor indexed="64"/>
      </patternFill>
    </fill>
    <fill>
      <patternFill patternType="solid">
        <fgColor rgb="FFFFFF00"/>
        <bgColor rgb="FF000000"/>
      </patternFill>
    </fill>
    <fill>
      <patternFill patternType="solid">
        <fgColor theme="4" tint="0.59999389629810485"/>
        <bgColor indexed="64"/>
      </patternFill>
    </fill>
    <fill>
      <patternFill patternType="solid">
        <fgColor rgb="FFF2F2F2"/>
        <bgColor rgb="FFFFFFFF"/>
      </patternFill>
    </fill>
    <fill>
      <patternFill patternType="solid">
        <fgColor rgb="FFDBE5F1"/>
        <bgColor indexed="64"/>
      </patternFill>
    </fill>
    <fill>
      <patternFill patternType="solid">
        <fgColor rgb="FF00B050"/>
        <bgColor indexed="64"/>
      </patternFill>
    </fill>
  </fills>
  <borders count="52">
    <border>
      <left/>
      <right/>
      <top/>
      <bottom/>
      <diagonal/>
    </border>
    <border>
      <left/>
      <right/>
      <top style="thin">
        <color theme="4" tint="0.39997558519241921"/>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left>
      <right style="thin">
        <color theme="0"/>
      </right>
      <top style="thin">
        <color theme="0"/>
      </top>
      <bottom style="thin">
        <color theme="0"/>
      </bottom>
      <diagonal/>
    </border>
    <border>
      <left style="medium">
        <color theme="0" tint="-0.249977111117893"/>
      </left>
      <right/>
      <top style="medium">
        <color theme="0" tint="-0.249977111117893"/>
      </top>
      <bottom style="thin">
        <color theme="0"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diagonal/>
    </border>
    <border>
      <left style="thin">
        <color rgb="FF00B0F0"/>
      </left>
      <right/>
      <top/>
      <bottom style="thin">
        <color rgb="FF00B0F0"/>
      </bottom>
      <diagonal/>
    </border>
    <border>
      <left/>
      <right/>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style="thin">
        <color theme="0" tint="-0.249977111117893"/>
      </bottom>
      <diagonal/>
    </border>
    <border>
      <left/>
      <right/>
      <top/>
      <bottom style="thin">
        <color theme="4" tint="0.399975585192419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style="thin">
        <color rgb="FFCCCCCC"/>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diagonal/>
    </border>
  </borders>
  <cellStyleXfs count="7">
    <xf numFmtId="0" fontId="0" fillId="0" borderId="0"/>
    <xf numFmtId="41" fontId="2" fillId="0" borderId="0" applyFont="0" applyFill="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172" fontId="41" fillId="20" borderId="48" applyNumberFormat="0" applyAlignment="0" applyProtection="0">
      <alignment horizontal="left" vertical="center" indent="1"/>
    </xf>
    <xf numFmtId="49" fontId="42" fillId="0" borderId="0" applyFill="0" applyBorder="0" applyProtection="0">
      <alignment horizontal="left" vertical="center"/>
    </xf>
    <xf numFmtId="0" fontId="45" fillId="21" borderId="0" applyNumberFormat="0" applyBorder="0" applyProtection="0">
      <alignment horizontal="center" vertical="center"/>
    </xf>
  </cellStyleXfs>
  <cellXfs count="434">
    <xf numFmtId="0" fontId="0" fillId="0" borderId="0" xfId="0"/>
    <xf numFmtId="0" fontId="0" fillId="0" borderId="0" xfId="0" applyAlignment="1">
      <alignment wrapText="1"/>
    </xf>
    <xf numFmtId="0" fontId="0" fillId="0" borderId="0" xfId="0" pivotButton="1"/>
    <xf numFmtId="1" fontId="0" fillId="0" borderId="0" xfId="0" pivotButton="1" applyNumberFormat="1"/>
    <xf numFmtId="1" fontId="0" fillId="0" borderId="0" xfId="0" applyNumberFormat="1"/>
    <xf numFmtId="41" fontId="0" fillId="0" borderId="0" xfId="1" applyFont="1"/>
    <xf numFmtId="41" fontId="0" fillId="0" borderId="0" xfId="0" applyNumberFormat="1"/>
    <xf numFmtId="0" fontId="0" fillId="3" borderId="0" xfId="0" applyFill="1"/>
    <xf numFmtId="41" fontId="0" fillId="0" borderId="0" xfId="1" applyFont="1" applyFill="1"/>
    <xf numFmtId="0" fontId="0" fillId="0" borderId="0" xfId="0" applyAlignment="1">
      <alignment horizontal="center"/>
    </xf>
    <xf numFmtId="0" fontId="0" fillId="0" borderId="0" xfId="0" applyAlignment="1">
      <alignment horizontal="left"/>
    </xf>
    <xf numFmtId="164" fontId="0" fillId="0" borderId="0" xfId="0" applyNumberFormat="1"/>
    <xf numFmtId="0" fontId="6" fillId="0" borderId="0" xfId="0" applyFont="1" applyAlignment="1">
      <alignment horizontal="right"/>
    </xf>
    <xf numFmtId="0" fontId="7" fillId="8" borderId="0" xfId="0" applyFont="1" applyFill="1" applyAlignment="1">
      <alignment horizontal="center" vertical="center" wrapText="1"/>
    </xf>
    <xf numFmtId="0" fontId="0" fillId="0" borderId="3" xfId="0" applyBorder="1" applyAlignment="1" applyProtection="1">
      <alignment horizontal="center" vertical="center"/>
      <protection locked="0"/>
    </xf>
    <xf numFmtId="0" fontId="0" fillId="0" borderId="3" xfId="0" applyBorder="1" applyAlignment="1" applyProtection="1">
      <alignment vertical="center"/>
      <protection locked="0"/>
    </xf>
    <xf numFmtId="14" fontId="0" fillId="0" borderId="3" xfId="0" applyNumberForma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49" fontId="0" fillId="0" borderId="3" xfId="0" applyNumberFormat="1" applyBorder="1" applyAlignment="1" applyProtection="1">
      <alignment vertical="center"/>
      <protection locked="0"/>
    </xf>
    <xf numFmtId="0" fontId="0" fillId="0" borderId="3" xfId="0" applyBorder="1"/>
    <xf numFmtId="49" fontId="0" fillId="0" borderId="3" xfId="0" applyNumberFormat="1" applyBorder="1" applyAlignment="1" applyProtection="1">
      <alignment horizontal="center" vertical="center"/>
      <protection locked="0"/>
    </xf>
    <xf numFmtId="3" fontId="0" fillId="0" borderId="3" xfId="0" applyNumberFormat="1" applyBorder="1"/>
    <xf numFmtId="41" fontId="0" fillId="0" borderId="3" xfId="1" applyFont="1" applyBorder="1"/>
    <xf numFmtId="1" fontId="0" fillId="0" borderId="3" xfId="0" applyNumberFormat="1" applyBorder="1" applyAlignment="1" applyProtection="1">
      <alignment vertical="center"/>
      <protection locked="0"/>
    </xf>
    <xf numFmtId="1" fontId="0" fillId="0" borderId="3"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41" fontId="0" fillId="0" borderId="3" xfId="0" applyNumberFormat="1" applyBorder="1"/>
    <xf numFmtId="3" fontId="0" fillId="0" borderId="3" xfId="0" applyNumberFormat="1" applyBorder="1" applyAlignment="1">
      <alignment horizontal="right" vertical="top"/>
    </xf>
    <xf numFmtId="0" fontId="0" fillId="0" borderId="3" xfId="0" applyBorder="1" applyAlignment="1">
      <alignment horizontal="left"/>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6" xfId="0" applyBorder="1" applyAlignment="1" applyProtection="1">
      <alignment horizontal="center" vertical="center"/>
      <protection locked="0"/>
    </xf>
    <xf numFmtId="0" fontId="0" fillId="0" borderId="6" xfId="0" applyBorder="1"/>
    <xf numFmtId="0" fontId="0" fillId="0" borderId="7" xfId="0" applyBorder="1"/>
    <xf numFmtId="0" fontId="0" fillId="0" borderId="8" xfId="0" applyBorder="1"/>
    <xf numFmtId="0" fontId="0" fillId="0" borderId="8" xfId="0" applyBorder="1" applyAlignment="1">
      <alignment horizontal="left"/>
    </xf>
    <xf numFmtId="41" fontId="5" fillId="0" borderId="0" xfId="1" applyFont="1"/>
    <xf numFmtId="41" fontId="3" fillId="0" borderId="0" xfId="1" applyFont="1"/>
    <xf numFmtId="41" fontId="3" fillId="4" borderId="1" xfId="1" applyFont="1" applyFill="1" applyBorder="1"/>
    <xf numFmtId="0" fontId="8" fillId="0" borderId="0" xfId="0" applyFont="1" applyAlignment="1">
      <alignment horizontal="right" vertical="center" wrapText="1"/>
    </xf>
    <xf numFmtId="1" fontId="9" fillId="0" borderId="0" xfId="0" applyNumberFormat="1" applyFont="1" applyAlignment="1" applyProtection="1">
      <alignment horizontal="center" vertical="center"/>
      <protection locked="0"/>
    </xf>
    <xf numFmtId="0" fontId="10" fillId="5" borderId="0" xfId="0" applyFont="1" applyFill="1" applyAlignment="1">
      <alignment horizontal="left" vertical="center"/>
    </xf>
    <xf numFmtId="0" fontId="0" fillId="5" borderId="0" xfId="0" applyFill="1" applyAlignment="1">
      <alignment horizontal="left" vertical="center"/>
    </xf>
    <xf numFmtId="0" fontId="11" fillId="5" borderId="0" xfId="0" applyFont="1" applyFill="1" applyAlignment="1" applyProtection="1">
      <alignment horizontal="left" vertical="center"/>
      <protection locked="0"/>
    </xf>
    <xf numFmtId="41" fontId="3" fillId="9" borderId="2" xfId="1" applyFont="1" applyFill="1" applyBorder="1" applyAlignment="1">
      <alignment vertical="center"/>
    </xf>
    <xf numFmtId="41" fontId="0" fillId="0" borderId="0" xfId="1" applyFont="1" applyFill="1" applyBorder="1" applyAlignment="1" applyProtection="1">
      <alignment vertical="center"/>
      <protection locked="0"/>
    </xf>
    <xf numFmtId="3" fontId="0" fillId="0" borderId="0" xfId="0" applyNumberFormat="1"/>
    <xf numFmtId="41" fontId="0" fillId="0" borderId="3" xfId="1" applyFont="1" applyFill="1" applyBorder="1" applyAlignment="1" applyProtection="1">
      <alignment vertical="center"/>
      <protection locked="0"/>
    </xf>
    <xf numFmtId="41" fontId="1" fillId="2" borderId="5" xfId="1" applyFont="1" applyFill="1" applyBorder="1" applyAlignment="1" applyProtection="1">
      <alignment horizontal="center" vertical="center" wrapText="1"/>
    </xf>
    <xf numFmtId="41" fontId="0" fillId="0" borderId="3" xfId="1" applyFont="1" applyBorder="1" applyAlignment="1" applyProtection="1">
      <alignment vertical="center"/>
      <protection locked="0"/>
    </xf>
    <xf numFmtId="41" fontId="0" fillId="0" borderId="8" xfId="1" applyFont="1" applyBorder="1"/>
    <xf numFmtId="41" fontId="0" fillId="0" borderId="0" xfId="1" applyFont="1" applyBorder="1"/>
    <xf numFmtId="0" fontId="0" fillId="0" borderId="6" xfId="0" applyBorder="1"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9" xfId="0" applyBorder="1"/>
    <xf numFmtId="3" fontId="0" fillId="0" borderId="0" xfId="0" applyNumberFormat="1" applyAlignment="1">
      <alignment horizontal="right" vertical="top"/>
    </xf>
    <xf numFmtId="3" fontId="0" fillId="0" borderId="3" xfId="0" applyNumberFormat="1" applyBorder="1" applyAlignment="1">
      <alignment horizontal="left"/>
    </xf>
    <xf numFmtId="3" fontId="0" fillId="0" borderId="10" xfId="0" applyNumberFormat="1" applyBorder="1"/>
    <xf numFmtId="14" fontId="14" fillId="0" borderId="0" xfId="0" applyNumberFormat="1" applyFont="1" applyAlignment="1" applyProtection="1">
      <alignment horizontal="center" vertical="center"/>
      <protection locked="0"/>
    </xf>
    <xf numFmtId="3" fontId="0" fillId="0" borderId="9" xfId="0" applyNumberFormat="1" applyBorder="1"/>
    <xf numFmtId="1" fontId="0" fillId="0" borderId="0" xfId="0" applyNumberFormat="1" applyAlignment="1">
      <alignment horizontal="right"/>
    </xf>
    <xf numFmtId="0" fontId="1" fillId="2" borderId="4" xfId="0" applyFont="1" applyFill="1" applyBorder="1" applyAlignment="1">
      <alignment horizontal="left" vertical="center" wrapText="1"/>
    </xf>
    <xf numFmtId="1" fontId="0" fillId="0" borderId="0" xfId="0" applyNumberFormat="1" applyAlignment="1">
      <alignment horizontal="left"/>
    </xf>
    <xf numFmtId="14" fontId="0" fillId="0" borderId="0" xfId="0" applyNumberFormat="1"/>
    <xf numFmtId="14" fontId="0" fillId="0" borderId="0" xfId="0" applyNumberFormat="1" applyAlignment="1">
      <alignment horizontal="right"/>
    </xf>
    <xf numFmtId="0" fontId="1" fillId="2" borderId="12" xfId="0" applyFont="1" applyFill="1" applyBorder="1" applyAlignment="1">
      <alignment horizontal="center" vertical="center" wrapText="1"/>
    </xf>
    <xf numFmtId="0" fontId="3" fillId="11" borderId="11" xfId="0" applyFont="1" applyFill="1" applyBorder="1" applyAlignment="1">
      <alignment horizontal="center" vertical="center" wrapText="1"/>
    </xf>
    <xf numFmtId="41" fontId="16" fillId="9" borderId="2" xfId="1" applyFont="1" applyFill="1" applyBorder="1" applyAlignment="1">
      <alignment vertical="center"/>
    </xf>
    <xf numFmtId="41" fontId="16" fillId="0" borderId="2" xfId="1" applyFont="1" applyFill="1" applyBorder="1" applyAlignment="1">
      <alignment vertical="center"/>
    </xf>
    <xf numFmtId="0" fontId="0" fillId="0" borderId="0" xfId="0" applyAlignment="1">
      <alignment horizontal="right"/>
    </xf>
    <xf numFmtId="0" fontId="0" fillId="0" borderId="13" xfId="0" applyBorder="1" applyAlignment="1" applyProtection="1">
      <alignment vertical="center" wrapText="1"/>
      <protection locked="0"/>
    </xf>
    <xf numFmtId="41" fontId="0" fillId="12" borderId="3" xfId="1" applyFont="1" applyFill="1" applyBorder="1" applyAlignment="1" applyProtection="1">
      <alignment vertical="center"/>
      <protection locked="0"/>
    </xf>
    <xf numFmtId="41" fontId="0" fillId="0" borderId="3" xfId="1" applyFont="1" applyFill="1" applyBorder="1" applyAlignment="1" applyProtection="1">
      <alignment horizontal="right" vertical="center"/>
      <protection locked="0"/>
    </xf>
    <xf numFmtId="0" fontId="18" fillId="10" borderId="14" xfId="0" applyFont="1" applyFill="1" applyBorder="1" applyAlignment="1">
      <alignment vertical="center"/>
    </xf>
    <xf numFmtId="0" fontId="18" fillId="3" borderId="15" xfId="0" applyFont="1" applyFill="1" applyBorder="1" applyAlignment="1">
      <alignment vertical="center"/>
    </xf>
    <xf numFmtId="0" fontId="18" fillId="12" borderId="16" xfId="0" applyFont="1" applyFill="1" applyBorder="1" applyAlignment="1">
      <alignment vertical="center"/>
    </xf>
    <xf numFmtId="0" fontId="17" fillId="0" borderId="0" xfId="0" applyFont="1"/>
    <xf numFmtId="0" fontId="19" fillId="0" borderId="0" xfId="0" applyFont="1" applyAlignment="1">
      <alignment horizontal="left" vertical="center"/>
    </xf>
    <xf numFmtId="0" fontId="0" fillId="0" borderId="13" xfId="0" applyBorder="1" applyAlignment="1" applyProtection="1">
      <alignment vertical="center"/>
      <protection locked="0"/>
    </xf>
    <xf numFmtId="0" fontId="0" fillId="10" borderId="6" xfId="0" applyFill="1" applyBorder="1" applyAlignment="1" applyProtection="1">
      <alignment horizontal="center" vertical="center"/>
      <protection locked="0"/>
    </xf>
    <xf numFmtId="0" fontId="0" fillId="0" borderId="18" xfId="0" applyBorder="1"/>
    <xf numFmtId="41" fontId="3" fillId="0" borderId="19" xfId="0" applyNumberFormat="1" applyFont="1" applyBorder="1"/>
    <xf numFmtId="0" fontId="0" fillId="0" borderId="21" xfId="0" applyBorder="1"/>
    <xf numFmtId="41" fontId="3" fillId="0" borderId="22" xfId="0" applyNumberFormat="1" applyFont="1" applyBorder="1"/>
    <xf numFmtId="0" fontId="3" fillId="0" borderId="0" xfId="0" applyFont="1" applyAlignment="1">
      <alignment vertical="center"/>
    </xf>
    <xf numFmtId="0" fontId="0" fillId="0" borderId="0" xfId="0" applyAlignment="1">
      <alignment vertical="top"/>
    </xf>
    <xf numFmtId="41" fontId="0" fillId="0" borderId="0" xfId="0" applyNumberFormat="1" applyAlignment="1">
      <alignment horizontal="center" vertical="center"/>
    </xf>
    <xf numFmtId="0" fontId="1" fillId="7" borderId="24" xfId="0" applyFont="1" applyFill="1" applyBorder="1" applyAlignment="1">
      <alignment horizontal="center" vertical="center"/>
    </xf>
    <xf numFmtId="16" fontId="1" fillId="7" borderId="25" xfId="0" applyNumberFormat="1" applyFont="1" applyFill="1" applyBorder="1" applyAlignment="1">
      <alignment horizontal="center" vertical="center"/>
    </xf>
    <xf numFmtId="0" fontId="0" fillId="0" borderId="28" xfId="0" applyBorder="1" applyAlignment="1">
      <alignment vertical="top"/>
    </xf>
    <xf numFmtId="41" fontId="0" fillId="0" borderId="28" xfId="0" applyNumberFormat="1" applyBorder="1"/>
    <xf numFmtId="41" fontId="0" fillId="0" borderId="28" xfId="1" applyFont="1" applyBorder="1"/>
    <xf numFmtId="41" fontId="0" fillId="0" borderId="30" xfId="0" applyNumberFormat="1" applyBorder="1"/>
    <xf numFmtId="41" fontId="0" fillId="0" borderId="31" xfId="0" applyNumberFormat="1" applyBorder="1"/>
    <xf numFmtId="41" fontId="3" fillId="0" borderId="30" xfId="0" applyNumberFormat="1" applyFont="1" applyBorder="1"/>
    <xf numFmtId="41" fontId="3" fillId="0" borderId="31" xfId="0" applyNumberFormat="1" applyFont="1" applyBorder="1"/>
    <xf numFmtId="0" fontId="0" fillId="14" borderId="3" xfId="0" applyFill="1" applyBorder="1" applyAlignment="1" applyProtection="1">
      <alignment vertical="center"/>
      <protection locked="0"/>
    </xf>
    <xf numFmtId="41" fontId="0" fillId="0" borderId="0" xfId="1" applyFont="1" applyBorder="1" applyAlignment="1">
      <alignment horizontal="right"/>
    </xf>
    <xf numFmtId="0" fontId="0" fillId="3" borderId="6" xfId="0" applyFill="1" applyBorder="1" applyAlignment="1" applyProtection="1">
      <alignment horizontal="center" vertical="center"/>
      <protection locked="0"/>
    </xf>
    <xf numFmtId="41" fontId="0" fillId="0" borderId="0" xfId="1" applyFont="1" applyFill="1" applyBorder="1" applyAlignment="1">
      <alignment horizontal="right"/>
    </xf>
    <xf numFmtId="41" fontId="0" fillId="0" borderId="32" xfId="1" applyFont="1" applyBorder="1"/>
    <xf numFmtId="14" fontId="0" fillId="0" borderId="33" xfId="0" applyNumberFormat="1" applyBorder="1" applyAlignment="1" applyProtection="1">
      <alignment horizontal="center" vertical="center"/>
      <protection locked="0"/>
    </xf>
    <xf numFmtId="0" fontId="0" fillId="12" borderId="34" xfId="0" applyFill="1" applyBorder="1" applyAlignment="1">
      <alignment horizontal="center"/>
    </xf>
    <xf numFmtId="0" fontId="0" fillId="0" borderId="35" xfId="0" applyBorder="1" applyAlignment="1">
      <alignment horizontal="center"/>
    </xf>
    <xf numFmtId="0" fontId="0" fillId="12" borderId="0" xfId="0" applyFill="1" applyAlignment="1">
      <alignment horizontal="center"/>
    </xf>
    <xf numFmtId="0" fontId="22" fillId="0" borderId="0" xfId="2" applyAlignment="1">
      <alignment horizontal="left" vertical="center" wrapText="1"/>
    </xf>
    <xf numFmtId="165" fontId="0" fillId="12" borderId="3" xfId="1" applyNumberFormat="1" applyFont="1" applyFill="1" applyBorder="1" applyAlignment="1" applyProtection="1">
      <alignment vertical="center"/>
      <protection locked="0"/>
    </xf>
    <xf numFmtId="0" fontId="0" fillId="0" borderId="0" xfId="0" applyAlignment="1"/>
    <xf numFmtId="3" fontId="0" fillId="0" borderId="0" xfId="0" applyNumberFormat="1" applyBorder="1"/>
    <xf numFmtId="0" fontId="0" fillId="0" borderId="3" xfId="0" applyBorder="1" applyAlignment="1"/>
    <xf numFmtId="41" fontId="0" fillId="3" borderId="3" xfId="1" applyFont="1" applyFill="1" applyBorder="1" applyAlignment="1" applyProtection="1">
      <alignment vertical="center"/>
      <protection locked="0"/>
    </xf>
    <xf numFmtId="0" fontId="0" fillId="0" borderId="6" xfId="0" applyFill="1" applyBorder="1" applyAlignment="1" applyProtection="1">
      <alignment horizontal="center" vertical="center"/>
      <protection locked="0"/>
    </xf>
    <xf numFmtId="0" fontId="0" fillId="0" borderId="6" xfId="0" applyFill="1" applyBorder="1" applyAlignment="1">
      <alignment horizontal="center"/>
    </xf>
    <xf numFmtId="0" fontId="0" fillId="0" borderId="34" xfId="0" applyFill="1" applyBorder="1" applyAlignment="1">
      <alignment horizontal="center"/>
    </xf>
    <xf numFmtId="14" fontId="0" fillId="0" borderId="13"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41" fontId="0" fillId="0" borderId="0" xfId="0" applyNumberFormat="1" applyAlignment="1">
      <alignment horizontal="left"/>
    </xf>
    <xf numFmtId="0" fontId="21" fillId="7" borderId="29" xfId="0" applyFont="1" applyFill="1" applyBorder="1" applyAlignment="1"/>
    <xf numFmtId="0" fontId="15" fillId="7" borderId="29" xfId="0" applyFont="1" applyFill="1" applyBorder="1" applyAlignment="1"/>
    <xf numFmtId="41" fontId="1" fillId="7" borderId="30" xfId="1" applyFont="1" applyFill="1" applyBorder="1" applyAlignment="1"/>
    <xf numFmtId="41" fontId="1" fillId="7" borderId="30" xfId="0" applyNumberFormat="1" applyFont="1" applyFill="1" applyBorder="1" applyAlignment="1"/>
    <xf numFmtId="16" fontId="1" fillId="7" borderId="24" xfId="0" applyNumberFormat="1" applyFont="1" applyFill="1" applyBorder="1" applyAlignment="1">
      <alignment horizontal="center" vertical="center"/>
    </xf>
    <xf numFmtId="41" fontId="0" fillId="0" borderId="0" xfId="1" applyFont="1" applyAlignment="1">
      <alignment vertical="top"/>
    </xf>
    <xf numFmtId="0" fontId="0" fillId="12" borderId="3" xfId="0" applyFill="1" applyBorder="1" applyAlignment="1" applyProtection="1">
      <alignment vertical="center"/>
      <protection locked="0"/>
    </xf>
    <xf numFmtId="3" fontId="0" fillId="0" borderId="0" xfId="0" applyNumberFormat="1" applyFill="1" applyBorder="1"/>
    <xf numFmtId="0" fontId="15" fillId="2" borderId="4" xfId="0" applyFont="1" applyFill="1" applyBorder="1" applyAlignment="1">
      <alignment horizontal="center" vertical="center" wrapText="1"/>
    </xf>
    <xf numFmtId="14" fontId="0" fillId="0" borderId="3"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1" fontId="0" fillId="0" borderId="3" xfId="0" applyNumberFormat="1" applyFill="1" applyBorder="1" applyAlignment="1" applyProtection="1">
      <alignment horizontal="left" vertical="center"/>
      <protection locked="0"/>
    </xf>
    <xf numFmtId="1" fontId="0" fillId="0" borderId="3" xfId="0" applyNumberFormat="1" applyFill="1" applyBorder="1" applyAlignment="1" applyProtection="1">
      <alignment vertical="center"/>
      <protection locked="0"/>
    </xf>
    <xf numFmtId="0" fontId="0" fillId="0" borderId="3" xfId="0" applyFill="1" applyBorder="1" applyAlignment="1" applyProtection="1">
      <alignment horizontal="left" vertical="center"/>
      <protection locked="0"/>
    </xf>
    <xf numFmtId="0" fontId="0" fillId="0" borderId="3" xfId="0" applyFill="1" applyBorder="1"/>
    <xf numFmtId="49" fontId="0" fillId="0" borderId="3" xfId="0" applyNumberFormat="1" applyFill="1" applyBorder="1" applyAlignment="1" applyProtection="1">
      <alignment vertical="center"/>
      <protection locked="0"/>
    </xf>
    <xf numFmtId="0" fontId="0" fillId="0" borderId="0" xfId="0" applyFill="1"/>
    <xf numFmtId="0" fontId="0" fillId="0" borderId="13" xfId="0" applyFill="1" applyBorder="1" applyAlignment="1" applyProtection="1">
      <alignment vertical="center"/>
      <protection locked="0"/>
    </xf>
    <xf numFmtId="14" fontId="0" fillId="0" borderId="33" xfId="0" applyNumberFormat="1" applyFill="1" applyBorder="1" applyAlignment="1" applyProtection="1">
      <alignment horizontal="center" vertical="center"/>
      <protection locked="0"/>
    </xf>
    <xf numFmtId="0" fontId="0" fillId="0" borderId="3" xfId="0" applyFill="1" applyBorder="1" applyAlignment="1">
      <alignment horizontal="center" vertical="center"/>
    </xf>
    <xf numFmtId="3" fontId="0" fillId="0" borderId="3" xfId="0" applyNumberFormat="1" applyFill="1" applyBorder="1"/>
    <xf numFmtId="0" fontId="0" fillId="0" borderId="0" xfId="0" applyAlignment="1">
      <alignment vertical="center"/>
    </xf>
    <xf numFmtId="41" fontId="0" fillId="0" borderId="0" xfId="1" applyFont="1" applyAlignment="1"/>
    <xf numFmtId="14" fontId="0" fillId="0" borderId="0" xfId="0" applyNumberFormat="1" applyAlignment="1"/>
    <xf numFmtId="41" fontId="0" fillId="0" borderId="32" xfId="1" applyFont="1" applyFill="1" applyBorder="1" applyAlignment="1" applyProtection="1">
      <alignment vertical="center"/>
      <protection locked="0"/>
    </xf>
    <xf numFmtId="0" fontId="0" fillId="0" borderId="33" xfId="0" applyBorder="1"/>
    <xf numFmtId="166" fontId="0" fillId="0" borderId="0" xfId="0" applyNumberFormat="1"/>
    <xf numFmtId="0" fontId="0" fillId="0" borderId="0" xfId="0" applyAlignment="1">
      <alignment horizontal="right" vertical="center"/>
    </xf>
    <xf numFmtId="14" fontId="0" fillId="0" borderId="0" xfId="0" applyNumberFormat="1" applyAlignment="1">
      <alignment horizontal="right" vertical="center"/>
    </xf>
    <xf numFmtId="0" fontId="23" fillId="0" borderId="0" xfId="0" applyFont="1" applyAlignment="1">
      <alignment horizontal="left"/>
    </xf>
    <xf numFmtId="0" fontId="23" fillId="0" borderId="0" xfId="0" applyFont="1" applyAlignment="1">
      <alignment horizontal="left" wrapText="1"/>
    </xf>
    <xf numFmtId="0" fontId="23" fillId="0" borderId="0" xfId="0" applyFont="1" applyAlignment="1">
      <alignment wrapText="1"/>
    </xf>
    <xf numFmtId="41" fontId="23" fillId="0" borderId="0" xfId="0" applyNumberFormat="1" applyFont="1"/>
    <xf numFmtId="0" fontId="23" fillId="0" borderId="0" xfId="0" applyFont="1"/>
    <xf numFmtId="0" fontId="23" fillId="0" borderId="0" xfId="0" applyFont="1" applyAlignment="1">
      <alignment horizontal="justify" vertical="center"/>
    </xf>
    <xf numFmtId="1" fontId="8" fillId="4" borderId="37" xfId="0" applyNumberFormat="1" applyFont="1" applyFill="1" applyBorder="1" applyAlignment="1">
      <alignment horizontal="center" vertical="center"/>
    </xf>
    <xf numFmtId="0" fontId="8" fillId="4" borderId="37" xfId="0" applyFont="1" applyFill="1" applyBorder="1" applyAlignment="1">
      <alignment horizontal="center" vertical="center" wrapText="1"/>
    </xf>
    <xf numFmtId="0" fontId="8" fillId="4" borderId="37" xfId="0" applyFont="1" applyFill="1" applyBorder="1" applyAlignment="1">
      <alignment horizontal="center" vertical="center"/>
    </xf>
    <xf numFmtId="41" fontId="8" fillId="4" borderId="37" xfId="1" applyNumberFormat="1" applyFont="1" applyFill="1" applyBorder="1" applyAlignment="1">
      <alignment horizontal="center" vertical="center"/>
    </xf>
    <xf numFmtId="41" fontId="8" fillId="4" borderId="37" xfId="1" applyNumberFormat="1" applyFont="1" applyFill="1" applyBorder="1" applyAlignment="1">
      <alignment horizontal="center" vertical="center" wrapText="1"/>
    </xf>
    <xf numFmtId="0" fontId="8" fillId="0" borderId="37" xfId="0" applyFont="1" applyBorder="1" applyAlignment="1">
      <alignment horizontal="center" vertical="center"/>
    </xf>
    <xf numFmtId="0" fontId="8" fillId="0" borderId="37" xfId="0" applyFont="1" applyBorder="1" applyAlignment="1">
      <alignment horizontal="center" vertical="center" wrapText="1"/>
    </xf>
    <xf numFmtId="0" fontId="23" fillId="0" borderId="37" xfId="0" applyFont="1" applyBorder="1" applyAlignment="1">
      <alignment horizontal="left" vertical="center" wrapText="1"/>
    </xf>
    <xf numFmtId="0" fontId="23" fillId="0" borderId="37" xfId="0" applyFont="1" applyBorder="1" applyAlignment="1">
      <alignment horizontal="justify" vertical="center"/>
    </xf>
    <xf numFmtId="0" fontId="23" fillId="0" borderId="37" xfId="0" applyFont="1" applyBorder="1" applyAlignment="1">
      <alignment horizontal="justify" vertical="center" wrapText="1"/>
    </xf>
    <xf numFmtId="0" fontId="8" fillId="0" borderId="37" xfId="0" applyFont="1" applyBorder="1" applyAlignment="1">
      <alignment horizontal="left" vertical="center" wrapText="1"/>
    </xf>
    <xf numFmtId="0" fontId="23" fillId="0" borderId="37" xfId="0" applyFont="1" applyFill="1" applyBorder="1" applyAlignment="1">
      <alignment horizontal="justify" vertical="center" wrapText="1"/>
    </xf>
    <xf numFmtId="41" fontId="23" fillId="0" borderId="37" xfId="0" applyNumberFormat="1" applyFont="1" applyBorder="1" applyAlignment="1">
      <alignment horizontal="justify" vertical="center"/>
    </xf>
    <xf numFmtId="0" fontId="24" fillId="0" borderId="37" xfId="0" applyFont="1" applyBorder="1" applyAlignment="1">
      <alignment horizontal="justify" vertical="center" wrapText="1"/>
    </xf>
    <xf numFmtId="1" fontId="8" fillId="0" borderId="36" xfId="0" applyNumberFormat="1" applyFont="1" applyBorder="1" applyAlignment="1">
      <alignment horizontal="left" wrapText="1"/>
    </xf>
    <xf numFmtId="0" fontId="8" fillId="0" borderId="0" xfId="0" applyFont="1" applyAlignment="1">
      <alignment horizontal="left" wrapText="1"/>
    </xf>
    <xf numFmtId="41" fontId="23" fillId="0" borderId="0" xfId="1" applyFont="1"/>
    <xf numFmtId="1" fontId="8" fillId="0" borderId="36" xfId="0" applyNumberFormat="1" applyFont="1" applyBorder="1" applyAlignment="1">
      <alignment horizontal="left"/>
    </xf>
    <xf numFmtId="1" fontId="8" fillId="0" borderId="0" xfId="0" applyNumberFormat="1" applyFont="1" applyBorder="1" applyAlignment="1">
      <alignment horizontal="left"/>
    </xf>
    <xf numFmtId="0" fontId="0" fillId="0" borderId="32" xfId="0" applyBorder="1"/>
    <xf numFmtId="0" fontId="0" fillId="0" borderId="41" xfId="0" applyBorder="1"/>
    <xf numFmtId="0" fontId="0" fillId="0" borderId="42" xfId="0" applyBorder="1"/>
    <xf numFmtId="0" fontId="0" fillId="0" borderId="0" xfId="0" applyBorder="1"/>
    <xf numFmtId="41" fontId="0" fillId="0" borderId="0" xfId="0" applyNumberFormat="1" applyBorder="1"/>
    <xf numFmtId="41" fontId="0" fillId="0" borderId="0" xfId="0" applyNumberFormat="1" applyBorder="1" applyAlignment="1" applyProtection="1">
      <alignment vertical="center"/>
      <protection locked="0"/>
    </xf>
    <xf numFmtId="1" fontId="0" fillId="0" borderId="0" xfId="0" applyNumberFormat="1" applyBorder="1" applyAlignment="1" applyProtection="1">
      <alignment vertical="center"/>
      <protection locked="0"/>
    </xf>
    <xf numFmtId="0" fontId="0" fillId="0" borderId="0" xfId="0" applyFill="1" applyBorder="1"/>
    <xf numFmtId="0" fontId="0" fillId="0" borderId="9" xfId="0" applyFill="1" applyBorder="1"/>
    <xf numFmtId="41" fontId="0" fillId="15" borderId="3" xfId="1" applyFont="1" applyFill="1" applyBorder="1" applyAlignment="1" applyProtection="1">
      <alignment vertical="center"/>
      <protection locked="0"/>
    </xf>
    <xf numFmtId="0" fontId="0" fillId="12" borderId="3" xfId="0" applyFill="1" applyBorder="1"/>
    <xf numFmtId="41" fontId="0" fillId="12" borderId="0" xfId="1" applyFont="1" applyFill="1" applyBorder="1" applyAlignment="1" applyProtection="1">
      <alignment vertical="center"/>
      <protection locked="0"/>
    </xf>
    <xf numFmtId="49" fontId="0" fillId="0" borderId="3" xfId="0" applyNumberFormat="1" applyFill="1" applyBorder="1" applyAlignment="1" applyProtection="1">
      <alignment horizontal="left" vertical="center"/>
      <protection locked="0"/>
    </xf>
    <xf numFmtId="41" fontId="0" fillId="0" borderId="3" xfId="1" applyFont="1" applyFill="1" applyBorder="1"/>
    <xf numFmtId="41" fontId="0" fillId="0" borderId="0" xfId="1" applyFont="1" applyFill="1" applyBorder="1"/>
    <xf numFmtId="41" fontId="0" fillId="0" borderId="3" xfId="0" applyNumberFormat="1" applyFill="1" applyBorder="1"/>
    <xf numFmtId="41" fontId="0" fillId="0" borderId="0" xfId="1" applyFont="1" applyFill="1" applyAlignment="1">
      <alignment horizontal="left"/>
    </xf>
    <xf numFmtId="9" fontId="0" fillId="0" borderId="0" xfId="3" applyFont="1" applyFill="1"/>
    <xf numFmtId="167" fontId="0" fillId="0" borderId="3" xfId="0" applyNumberFormat="1" applyFill="1" applyBorder="1"/>
    <xf numFmtId="9" fontId="0" fillId="0" borderId="33" xfId="3" applyFont="1" applyFill="1" applyBorder="1"/>
    <xf numFmtId="3" fontId="0" fillId="0" borderId="3" xfId="1" applyNumberFormat="1" applyFont="1" applyFill="1" applyBorder="1"/>
    <xf numFmtId="41" fontId="0" fillId="0" borderId="33" xfId="0" applyNumberFormat="1" applyFill="1" applyBorder="1"/>
    <xf numFmtId="0" fontId="0" fillId="0" borderId="33" xfId="0" applyFill="1" applyBorder="1"/>
    <xf numFmtId="168" fontId="0" fillId="0" borderId="3" xfId="0" applyNumberFormat="1" applyFill="1" applyBorder="1"/>
    <xf numFmtId="3" fontId="3" fillId="0" borderId="3" xfId="0" applyNumberFormat="1" applyFont="1" applyFill="1" applyBorder="1"/>
    <xf numFmtId="0" fontId="0" fillId="0" borderId="0" xfId="0" applyFill="1" applyBorder="1" applyAlignment="1" applyProtection="1">
      <alignment vertical="center"/>
      <protection locked="0"/>
    </xf>
    <xf numFmtId="0" fontId="22" fillId="0" borderId="0" xfId="2" applyFill="1" applyAlignment="1">
      <alignment horizontal="left" vertical="center" wrapText="1"/>
    </xf>
    <xf numFmtId="41" fontId="0" fillId="0" borderId="0" xfId="0" applyNumberFormat="1" applyFill="1" applyBorder="1"/>
    <xf numFmtId="0" fontId="25" fillId="0" borderId="0" xfId="0" applyFont="1" applyFill="1" applyBorder="1" applyAlignment="1">
      <alignment vertical="center"/>
    </xf>
    <xf numFmtId="0" fontId="0" fillId="0" borderId="42" xfId="0" applyFill="1" applyBorder="1"/>
    <xf numFmtId="3" fontId="0" fillId="0" borderId="42" xfId="0" applyNumberFormat="1" applyFill="1" applyBorder="1"/>
    <xf numFmtId="0" fontId="27" fillId="0" borderId="43" xfId="0" applyFont="1" applyBorder="1" applyAlignment="1">
      <alignment horizontal="right" vertical="center" wrapText="1" readingOrder="1"/>
    </xf>
    <xf numFmtId="3" fontId="27" fillId="0" borderId="44" xfId="0" applyNumberFormat="1" applyFont="1" applyBorder="1" applyAlignment="1">
      <alignment horizontal="right" vertical="center" wrapText="1" readingOrder="1"/>
    </xf>
    <xf numFmtId="0" fontId="26" fillId="0" borderId="44" xfId="0" applyFont="1" applyBorder="1" applyAlignment="1">
      <alignment horizontal="right" vertical="center" wrapText="1" readingOrder="1"/>
    </xf>
    <xf numFmtId="169" fontId="0" fillId="0" borderId="3" xfId="3" applyNumberFormat="1" applyFont="1" applyFill="1" applyBorder="1"/>
    <xf numFmtId="169" fontId="0" fillId="0" borderId="3" xfId="3" applyNumberFormat="1" applyFont="1" applyBorder="1"/>
    <xf numFmtId="41" fontId="30" fillId="0" borderId="3" xfId="0" applyNumberFormat="1" applyFont="1" applyBorder="1"/>
    <xf numFmtId="3" fontId="0" fillId="0" borderId="41" xfId="0" applyNumberFormat="1" applyBorder="1"/>
    <xf numFmtId="0" fontId="28" fillId="0" borderId="0" xfId="0" applyFont="1" applyBorder="1" applyAlignment="1">
      <alignment horizontal="right" vertical="center" wrapText="1" readingOrder="1"/>
    </xf>
    <xf numFmtId="3" fontId="28" fillId="0" borderId="0" xfId="0" applyNumberFormat="1" applyFont="1" applyBorder="1" applyAlignment="1">
      <alignment horizontal="right" vertical="center" wrapText="1" readingOrder="1"/>
    </xf>
    <xf numFmtId="3" fontId="29" fillId="0" borderId="0" xfId="0" applyNumberFormat="1" applyFont="1" applyBorder="1" applyAlignment="1">
      <alignment horizontal="right" vertical="center" wrapText="1" readingOrder="1"/>
    </xf>
    <xf numFmtId="49" fontId="0" fillId="0" borderId="3" xfId="0" applyNumberFormat="1" applyFill="1" applyBorder="1" applyAlignment="1" applyProtection="1">
      <alignment horizontal="center" vertical="center"/>
      <protection locked="0"/>
    </xf>
    <xf numFmtId="3" fontId="0" fillId="0" borderId="10" xfId="0" applyNumberFormat="1" applyFill="1" applyBorder="1"/>
    <xf numFmtId="3" fontId="0" fillId="0" borderId="9" xfId="0" applyNumberFormat="1" applyFill="1" applyBorder="1"/>
    <xf numFmtId="3" fontId="0" fillId="0" borderId="0" xfId="0" applyNumberFormat="1" applyFill="1"/>
    <xf numFmtId="0" fontId="0" fillId="10" borderId="34" xfId="0" applyFill="1" applyBorder="1" applyAlignment="1">
      <alignment horizontal="center"/>
    </xf>
    <xf numFmtId="0" fontId="0" fillId="0" borderId="0" xfId="0" applyBorder="1" applyAlignment="1" applyProtection="1">
      <alignment vertical="center"/>
      <protection locked="0"/>
    </xf>
    <xf numFmtId="14" fontId="0" fillId="0" borderId="3" xfId="0" applyNumberFormat="1" applyFill="1" applyBorder="1"/>
    <xf numFmtId="41" fontId="3" fillId="0" borderId="45" xfId="1" applyFont="1" applyFill="1" applyBorder="1" applyAlignment="1">
      <alignment horizontal="left"/>
    </xf>
    <xf numFmtId="41" fontId="0" fillId="0" borderId="33" xfId="1" applyFont="1" applyBorder="1"/>
    <xf numFmtId="6" fontId="31" fillId="0" borderId="0" xfId="0" applyNumberFormat="1" applyFont="1" applyBorder="1" applyAlignment="1">
      <alignment horizontal="center" vertical="center" wrapText="1"/>
    </xf>
    <xf numFmtId="6" fontId="31" fillId="0" borderId="0" xfId="0" applyNumberFormat="1" applyFont="1" applyBorder="1" applyAlignment="1">
      <alignment horizontal="right" vertical="center" wrapText="1"/>
    </xf>
    <xf numFmtId="3" fontId="33" fillId="0" borderId="0" xfId="0" applyNumberFormat="1" applyFont="1"/>
    <xf numFmtId="3" fontId="0" fillId="0" borderId="0" xfId="0" applyNumberFormat="1" applyFill="1" applyBorder="1" applyAlignment="1" applyProtection="1">
      <alignment vertical="center"/>
      <protection locked="0"/>
    </xf>
    <xf numFmtId="0" fontId="0" fillId="0" borderId="46" xfId="0" applyBorder="1"/>
    <xf numFmtId="3" fontId="32" fillId="0" borderId="0" xfId="0" applyNumberFormat="1" applyFont="1" applyBorder="1" applyAlignment="1">
      <alignment horizontal="right" vertical="center" wrapText="1"/>
    </xf>
    <xf numFmtId="0" fontId="22" fillId="0" borderId="0" xfId="2" applyFill="1" applyBorder="1" applyAlignment="1">
      <alignment horizontal="left" vertical="center" wrapText="1"/>
    </xf>
    <xf numFmtId="3" fontId="32" fillId="0" borderId="0" xfId="0" applyNumberFormat="1" applyFont="1" applyBorder="1" applyAlignment="1">
      <alignment horizontal="right" vertical="center"/>
    </xf>
    <xf numFmtId="0" fontId="1" fillId="7" borderId="0" xfId="0" applyFont="1" applyFill="1" applyBorder="1" applyAlignment="1">
      <alignment horizontal="center" vertical="center"/>
    </xf>
    <xf numFmtId="41" fontId="34" fillId="0" borderId="3" xfId="1" applyFont="1" applyFill="1" applyBorder="1" applyAlignment="1" applyProtection="1">
      <alignment vertical="center"/>
      <protection locked="0"/>
    </xf>
    <xf numFmtId="0" fontId="0" fillId="0" borderId="9" xfId="0" applyBorder="1" applyAlignment="1"/>
    <xf numFmtId="0" fontId="0" fillId="0" borderId="0" xfId="0" applyBorder="1" applyAlignment="1"/>
    <xf numFmtId="0" fontId="0" fillId="12" borderId="0" xfId="0" applyFill="1" applyBorder="1" applyAlignment="1">
      <alignment horizontal="center"/>
    </xf>
    <xf numFmtId="0" fontId="0" fillId="12" borderId="6" xfId="0" applyFill="1" applyBorder="1" applyAlignment="1" applyProtection="1">
      <alignment horizontal="center" vertical="center"/>
      <protection locked="0"/>
    </xf>
    <xf numFmtId="3" fontId="0" fillId="0" borderId="3" xfId="1" applyNumberFormat="1" applyFont="1" applyFill="1" applyBorder="1" applyAlignment="1" applyProtection="1">
      <alignment vertical="center"/>
      <protection locked="0"/>
    </xf>
    <xf numFmtId="41" fontId="0" fillId="0" borderId="3" xfId="1" applyFont="1" applyBorder="1" applyAlignment="1"/>
    <xf numFmtId="3" fontId="0" fillId="0" borderId="3" xfId="0" applyNumberFormat="1" applyBorder="1" applyAlignment="1"/>
    <xf numFmtId="3" fontId="0" fillId="0" borderId="0" xfId="0" applyNumberFormat="1" applyAlignment="1"/>
    <xf numFmtId="14" fontId="0" fillId="0" borderId="0" xfId="0" applyNumberFormat="1" applyFill="1" applyBorder="1" applyAlignment="1" applyProtection="1">
      <alignment horizontal="center" vertical="center"/>
      <protection locked="0"/>
    </xf>
    <xf numFmtId="0" fontId="23" fillId="0" borderId="37" xfId="0" applyFont="1" applyBorder="1" applyAlignment="1">
      <alignment horizontal="justify" vertical="center" wrapText="1"/>
    </xf>
    <xf numFmtId="166" fontId="23" fillId="0" borderId="37" xfId="1" applyNumberFormat="1" applyFont="1" applyBorder="1" applyAlignment="1">
      <alignment horizontal="right" vertical="center"/>
    </xf>
    <xf numFmtId="0" fontId="8" fillId="0" borderId="37" xfId="0" applyFont="1" applyBorder="1" applyAlignment="1">
      <alignment horizontal="left" vertical="center" wrapText="1"/>
    </xf>
    <xf numFmtId="0" fontId="0" fillId="0" borderId="3" xfId="0" applyFill="1" applyBorder="1" applyAlignment="1">
      <alignment vertical="center"/>
    </xf>
    <xf numFmtId="0" fontId="0" fillId="0" borderId="3" xfId="0" applyBorder="1" applyAlignment="1" applyProtection="1">
      <alignment vertical="center" wrapText="1"/>
      <protection locked="0"/>
    </xf>
    <xf numFmtId="0" fontId="0" fillId="3" borderId="3" xfId="0" applyFill="1" applyBorder="1"/>
    <xf numFmtId="41" fontId="0" fillId="3" borderId="0" xfId="1" applyFont="1" applyFill="1" applyAlignment="1">
      <alignment horizontal="left"/>
    </xf>
    <xf numFmtId="49" fontId="0" fillId="0" borderId="3" xfId="0" applyNumberFormat="1" applyFill="1" applyBorder="1" applyAlignment="1" applyProtection="1">
      <alignment vertical="center" wrapText="1"/>
      <protection locked="0"/>
    </xf>
    <xf numFmtId="0" fontId="0" fillId="3" borderId="0" xfId="0" applyFill="1" applyBorder="1" applyAlignment="1">
      <alignment horizontal="center"/>
    </xf>
    <xf numFmtId="41" fontId="3" fillId="0" borderId="0" xfId="1" applyFont="1" applyFill="1" applyBorder="1"/>
    <xf numFmtId="3" fontId="23" fillId="0" borderId="37" xfId="0" applyNumberFormat="1" applyFont="1" applyBorder="1" applyAlignment="1">
      <alignment horizontal="justify" vertical="center" wrapText="1"/>
    </xf>
    <xf numFmtId="3" fontId="23" fillId="0" borderId="0" xfId="0" applyNumberFormat="1" applyFont="1" applyAlignment="1">
      <alignment horizontal="justify" vertical="center"/>
    </xf>
    <xf numFmtId="1" fontId="8" fillId="15" borderId="37" xfId="0" applyNumberFormat="1" applyFont="1" applyFill="1" applyBorder="1" applyAlignment="1">
      <alignment horizontal="left" vertical="center" wrapText="1"/>
    </xf>
    <xf numFmtId="41" fontId="23" fillId="0" borderId="37" xfId="1" applyFont="1" applyBorder="1" applyAlignment="1">
      <alignment horizontal="right" vertical="center"/>
    </xf>
    <xf numFmtId="166" fontId="0" fillId="0" borderId="0" xfId="0" applyNumberFormat="1" applyAlignment="1">
      <alignment vertical="center"/>
    </xf>
    <xf numFmtId="170" fontId="0" fillId="0" borderId="0" xfId="0" applyNumberFormat="1"/>
    <xf numFmtId="1" fontId="8" fillId="15" borderId="37" xfId="0" applyNumberFormat="1" applyFont="1" applyFill="1" applyBorder="1" applyAlignment="1">
      <alignment horizontal="left" vertical="center"/>
    </xf>
    <xf numFmtId="171" fontId="0" fillId="0" borderId="0" xfId="0" applyNumberFormat="1"/>
    <xf numFmtId="44" fontId="0" fillId="0" borderId="0" xfId="0" applyNumberFormat="1"/>
    <xf numFmtId="0" fontId="1" fillId="0" borderId="0" xfId="0" applyFont="1" applyAlignment="1">
      <alignment horizontal="center" vertical="center"/>
    </xf>
    <xf numFmtId="41" fontId="7" fillId="0" borderId="0" xfId="0" applyNumberFormat="1" applyFont="1" applyAlignment="1">
      <alignment vertical="center"/>
    </xf>
    <xf numFmtId="41" fontId="20" fillId="0" borderId="0" xfId="0" applyNumberFormat="1" applyFont="1" applyAlignment="1">
      <alignment vertical="center"/>
    </xf>
    <xf numFmtId="41" fontId="18" fillId="0" borderId="0" xfId="0" applyNumberFormat="1" applyFont="1"/>
    <xf numFmtId="0" fontId="23" fillId="0" borderId="37" xfId="0" applyFont="1" applyBorder="1" applyAlignment="1">
      <alignment horizontal="justify" vertical="center" wrapText="1"/>
    </xf>
    <xf numFmtId="41" fontId="0" fillId="0" borderId="0" xfId="0" applyNumberFormat="1" applyAlignment="1">
      <alignment vertical="center"/>
    </xf>
    <xf numFmtId="0" fontId="23" fillId="0" borderId="37" xfId="0" applyFont="1" applyFill="1" applyBorder="1" applyAlignment="1">
      <alignment horizontal="left" vertical="center" wrapText="1"/>
    </xf>
    <xf numFmtId="41" fontId="0" fillId="0" borderId="0" xfId="1" applyFont="1" applyAlignment="1">
      <alignment vertical="center"/>
    </xf>
    <xf numFmtId="6" fontId="23" fillId="0" borderId="0" xfId="0" applyNumberFormat="1" applyFont="1" applyAlignment="1">
      <alignment horizontal="justify" vertical="center"/>
    </xf>
    <xf numFmtId="3" fontId="0" fillId="16" borderId="0" xfId="0" applyNumberFormat="1" applyFill="1" applyAlignment="1">
      <alignment horizontal="right" vertical="top"/>
    </xf>
    <xf numFmtId="3" fontId="0" fillId="16" borderId="0" xfId="0" applyNumberFormat="1" applyFill="1"/>
    <xf numFmtId="3" fontId="0" fillId="16" borderId="3" xfId="0" applyNumberFormat="1" applyFill="1" applyBorder="1"/>
    <xf numFmtId="41" fontId="22" fillId="0" borderId="0" xfId="2" applyNumberFormat="1" applyFill="1" applyAlignment="1">
      <alignment horizontal="left" vertical="center" wrapText="1"/>
    </xf>
    <xf numFmtId="41" fontId="0" fillId="0" borderId="3" xfId="1" applyFont="1" applyBorder="1" applyAlignment="1">
      <alignment horizontal="center"/>
    </xf>
    <xf numFmtId="0" fontId="0" fillId="3" borderId="3" xfId="0" applyFill="1" applyBorder="1" applyAlignment="1" applyProtection="1">
      <alignment vertical="center"/>
      <protection locked="0"/>
    </xf>
    <xf numFmtId="3" fontId="0" fillId="10" borderId="0" xfId="0" applyNumberFormat="1" applyFill="1" applyBorder="1" applyAlignment="1">
      <alignment horizontal="right"/>
    </xf>
    <xf numFmtId="0" fontId="0" fillId="17" borderId="34" xfId="0" applyFill="1" applyBorder="1" applyAlignment="1">
      <alignment horizontal="center"/>
    </xf>
    <xf numFmtId="41" fontId="35" fillId="3" borderId="3" xfId="1" applyFont="1" applyFill="1" applyBorder="1" applyAlignment="1" applyProtection="1">
      <alignment vertical="center"/>
      <protection locked="0"/>
    </xf>
    <xf numFmtId="4" fontId="0" fillId="0" borderId="0" xfId="0" applyNumberFormat="1"/>
    <xf numFmtId="0" fontId="0" fillId="0" borderId="0" xfId="0" applyFill="1" applyBorder="1" applyAlignment="1">
      <alignment horizontal="center"/>
    </xf>
    <xf numFmtId="0" fontId="0" fillId="3" borderId="3" xfId="0" applyFill="1" applyBorder="1" applyAlignment="1">
      <alignment horizontal="center" vertical="center"/>
    </xf>
    <xf numFmtId="41" fontId="0" fillId="3" borderId="3" xfId="1" applyFont="1" applyFill="1" applyBorder="1"/>
    <xf numFmtId="14" fontId="0" fillId="3" borderId="3"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164" fontId="0" fillId="0" borderId="3" xfId="0" applyNumberFormat="1" applyBorder="1" applyAlignment="1" applyProtection="1">
      <alignment vertical="center"/>
      <protection locked="0"/>
    </xf>
    <xf numFmtId="0" fontId="23" fillId="0" borderId="37" xfId="0" applyFont="1" applyBorder="1" applyAlignment="1">
      <alignment horizontal="justify" vertical="center" wrapText="1"/>
    </xf>
    <xf numFmtId="169" fontId="23" fillId="0" borderId="0" xfId="3" applyNumberFormat="1" applyFont="1"/>
    <xf numFmtId="8" fontId="38" fillId="0" borderId="47" xfId="0" applyNumberFormat="1" applyFont="1" applyBorder="1"/>
    <xf numFmtId="16" fontId="38" fillId="18" borderId="47" xfId="0" applyNumberFormat="1" applyFont="1" applyFill="1" applyBorder="1"/>
    <xf numFmtId="8" fontId="38" fillId="0" borderId="0" xfId="0" applyNumberFormat="1" applyFont="1"/>
    <xf numFmtId="41" fontId="23" fillId="0" borderId="0" xfId="0" applyNumberFormat="1" applyFont="1" applyAlignment="1">
      <alignment horizontal="justify" vertical="center"/>
    </xf>
    <xf numFmtId="41" fontId="23" fillId="0" borderId="37" xfId="1" applyFont="1" applyBorder="1" applyAlignment="1">
      <alignment horizontal="center" vertical="center"/>
    </xf>
    <xf numFmtId="49" fontId="0" fillId="3" borderId="3" xfId="0" applyNumberFormat="1" applyFill="1" applyBorder="1" applyAlignment="1" applyProtection="1">
      <alignment vertical="center"/>
      <protection locked="0"/>
    </xf>
    <xf numFmtId="0" fontId="8" fillId="0" borderId="0" xfId="0" applyFont="1" applyAlignment="1">
      <alignment horizontal="right" vertical="center" wrapText="1"/>
    </xf>
    <xf numFmtId="0" fontId="0" fillId="0" borderId="10" xfId="0" applyFill="1" applyBorder="1"/>
    <xf numFmtId="3" fontId="0" fillId="0" borderId="0" xfId="0" applyNumberFormat="1" applyFill="1" applyAlignment="1">
      <alignment horizontal="right" vertical="top"/>
    </xf>
    <xf numFmtId="0" fontId="0" fillId="0" borderId="0" xfId="0" applyFill="1" applyBorder="1" applyAlignment="1"/>
    <xf numFmtId="0" fontId="0" fillId="0" borderId="0" xfId="0" applyFill="1" applyAlignment="1">
      <alignment horizontal="right"/>
    </xf>
    <xf numFmtId="0" fontId="0" fillId="0" borderId="0" xfId="0" applyFill="1" applyAlignment="1">
      <alignment horizontal="left"/>
    </xf>
    <xf numFmtId="41" fontId="0" fillId="19" borderId="3" xfId="1" applyFont="1"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41" fontId="0" fillId="0" borderId="45" xfId="1" applyFont="1" applyBorder="1"/>
    <xf numFmtId="6" fontId="0" fillId="0" borderId="33" xfId="0" applyNumberFormat="1" applyFill="1" applyBorder="1" applyAlignment="1">
      <alignment wrapText="1"/>
    </xf>
    <xf numFmtId="6" fontId="0" fillId="0" borderId="33" xfId="0" applyNumberFormat="1" applyBorder="1"/>
    <xf numFmtId="41" fontId="0" fillId="0" borderId="41" xfId="1" applyFont="1" applyFill="1" applyBorder="1" applyAlignment="1" applyProtection="1">
      <alignment vertical="center"/>
      <protection locked="0"/>
    </xf>
    <xf numFmtId="41" fontId="0" fillId="0" borderId="42" xfId="1" applyFont="1" applyBorder="1"/>
    <xf numFmtId="166" fontId="23" fillId="0" borderId="0" xfId="1" applyNumberFormat="1" applyFont="1" applyBorder="1" applyAlignment="1">
      <alignment horizontal="right" vertical="center"/>
    </xf>
    <xf numFmtId="3" fontId="40" fillId="0" borderId="0" xfId="0" applyNumberFormat="1" applyFont="1" applyBorder="1" applyAlignment="1">
      <alignment horizontal="center" vertical="center" wrapText="1"/>
    </xf>
    <xf numFmtId="4" fontId="40" fillId="0" borderId="0" xfId="0" applyNumberFormat="1" applyFont="1" applyBorder="1" applyAlignment="1">
      <alignment horizontal="center" vertical="center" wrapText="1"/>
    </xf>
    <xf numFmtId="0" fontId="0" fillId="0" borderId="3" xfId="0" applyFill="1" applyBorder="1" applyAlignment="1">
      <alignment horizontal="left"/>
    </xf>
    <xf numFmtId="165" fontId="0" fillId="0" borderId="3" xfId="1" applyNumberFormat="1" applyFont="1" applyFill="1" applyBorder="1" applyAlignment="1" applyProtection="1">
      <alignment vertical="center"/>
      <protection locked="0"/>
    </xf>
    <xf numFmtId="0" fontId="27" fillId="0" borderId="43" xfId="0" applyFont="1" applyFill="1" applyBorder="1" applyAlignment="1">
      <alignment horizontal="right" vertical="center" wrapText="1" readingOrder="1"/>
    </xf>
    <xf numFmtId="0" fontId="0" fillId="0" borderId="32" xfId="0" applyFill="1" applyBorder="1"/>
    <xf numFmtId="3" fontId="32" fillId="0" borderId="0" xfId="0" applyNumberFormat="1" applyFont="1" applyFill="1" applyBorder="1" applyAlignment="1">
      <alignment horizontal="right" vertical="center" wrapText="1"/>
    </xf>
    <xf numFmtId="41" fontId="0" fillId="0" borderId="0"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applyAlignment="1">
      <alignment horizontal="center"/>
    </xf>
    <xf numFmtId="0" fontId="0" fillId="0" borderId="35" xfId="0" applyFill="1" applyBorder="1" applyAlignment="1">
      <alignment horizontal="center"/>
    </xf>
    <xf numFmtId="6" fontId="31" fillId="0" borderId="0" xfId="0" applyNumberFormat="1" applyFont="1" applyFill="1" applyBorder="1" applyAlignment="1">
      <alignment horizontal="center" vertical="center" wrapText="1"/>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0" fontId="0" fillId="0" borderId="0" xfId="0" applyFont="1"/>
    <xf numFmtId="0" fontId="0" fillId="0" borderId="3" xfId="0" applyFont="1" applyFill="1" applyBorder="1" applyAlignment="1" applyProtection="1">
      <alignment vertical="center"/>
      <protection locked="0"/>
    </xf>
    <xf numFmtId="0" fontId="0" fillId="0" borderId="3" xfId="0" applyFont="1" applyFill="1" applyBorder="1"/>
    <xf numFmtId="0" fontId="0" fillId="0" borderId="3" xfId="0" applyFont="1" applyBorder="1"/>
    <xf numFmtId="0" fontId="0" fillId="0" borderId="8" xfId="0" applyFont="1" applyBorder="1"/>
    <xf numFmtId="3" fontId="0" fillId="0" borderId="0" xfId="0" applyNumberFormat="1" applyFont="1"/>
    <xf numFmtId="0" fontId="0" fillId="0" borderId="3" xfId="0" applyFont="1" applyFill="1" applyBorder="1" applyAlignment="1" applyProtection="1">
      <alignment horizontal="center" vertical="center"/>
      <protection locked="0"/>
    </xf>
    <xf numFmtId="0" fontId="0" fillId="0" borderId="32" xfId="0" applyFont="1" applyFill="1" applyBorder="1"/>
    <xf numFmtId="0" fontId="0" fillId="0" borderId="32" xfId="0" applyFont="1" applyBorder="1"/>
    <xf numFmtId="0" fontId="0" fillId="0" borderId="41" xfId="0" applyFont="1" applyBorder="1"/>
    <xf numFmtId="0" fontId="0" fillId="0" borderId="0" xfId="0" applyFont="1" applyBorder="1"/>
    <xf numFmtId="0" fontId="0" fillId="0" borderId="33" xfId="0" applyFont="1" applyBorder="1"/>
    <xf numFmtId="41" fontId="0" fillId="0" borderId="0" xfId="0" applyNumberFormat="1" applyFont="1" applyBorder="1"/>
    <xf numFmtId="0" fontId="0" fillId="0" borderId="42" xfId="0" applyFont="1" applyBorder="1"/>
    <xf numFmtId="0" fontId="19" fillId="0" borderId="0" xfId="0" applyFont="1" applyAlignment="1">
      <alignment horizontal="center" vertical="center"/>
    </xf>
    <xf numFmtId="0" fontId="10" fillId="5" borderId="0" xfId="0" applyFont="1" applyFill="1" applyAlignment="1">
      <alignment horizontal="center" vertical="center"/>
    </xf>
    <xf numFmtId="0" fontId="0" fillId="0" borderId="7" xfId="0" applyBorder="1" applyAlignment="1">
      <alignment horizontal="center"/>
    </xf>
    <xf numFmtId="0" fontId="27" fillId="0" borderId="0" xfId="0" applyFont="1" applyFill="1" applyBorder="1" applyAlignment="1">
      <alignment horizontal="right" vertical="center" wrapText="1" readingOrder="1"/>
    </xf>
    <xf numFmtId="3" fontId="27" fillId="0" borderId="0" xfId="0" applyNumberFormat="1" applyFont="1" applyBorder="1" applyAlignment="1">
      <alignment horizontal="right" vertical="center" wrapText="1" readingOrder="1"/>
    </xf>
    <xf numFmtId="0" fontId="26" fillId="0" borderId="0" xfId="0" applyFont="1" applyBorder="1" applyAlignment="1">
      <alignment horizontal="right" vertical="center" wrapText="1" readingOrder="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41" fontId="1" fillId="2" borderId="50" xfId="1" applyFont="1" applyFill="1" applyBorder="1" applyAlignment="1" applyProtection="1">
      <alignment horizontal="center" vertical="center" wrapText="1"/>
    </xf>
    <xf numFmtId="0" fontId="1" fillId="6" borderId="50" xfId="0" applyFont="1" applyFill="1" applyBorder="1" applyAlignment="1">
      <alignment horizontal="center" vertical="center" wrapText="1"/>
    </xf>
    <xf numFmtId="0" fontId="0" fillId="0" borderId="51" xfId="0" applyFill="1" applyBorder="1" applyAlignment="1">
      <alignment horizontal="center"/>
    </xf>
    <xf numFmtId="0" fontId="0" fillId="0" borderId="42" xfId="0" applyFill="1" applyBorder="1" applyAlignment="1" applyProtection="1">
      <alignment vertical="center"/>
      <protection locked="0"/>
    </xf>
    <xf numFmtId="14" fontId="0" fillId="0" borderId="46" xfId="0" applyNumberFormat="1" applyFill="1" applyBorder="1" applyAlignment="1" applyProtection="1">
      <alignment horizontal="center" vertical="center"/>
      <protection locked="0"/>
    </xf>
    <xf numFmtId="1" fontId="0" fillId="0" borderId="42" xfId="0" applyNumberFormat="1" applyFill="1" applyBorder="1" applyAlignment="1" applyProtection="1">
      <alignment horizontal="center" vertical="center"/>
      <protection locked="0"/>
    </xf>
    <xf numFmtId="14" fontId="0" fillId="0" borderId="42" xfId="0" applyNumberFormat="1"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42" xfId="0" applyFont="1" applyFill="1" applyBorder="1" applyAlignment="1" applyProtection="1">
      <alignment horizontal="center" vertical="center"/>
      <protection locked="0"/>
    </xf>
    <xf numFmtId="0" fontId="0" fillId="0" borderId="42" xfId="0" applyFont="1" applyFill="1" applyBorder="1" applyAlignment="1" applyProtection="1">
      <alignment vertical="center"/>
      <protection locked="0"/>
    </xf>
    <xf numFmtId="1" fontId="0" fillId="0" borderId="42" xfId="0" applyNumberFormat="1" applyFill="1" applyBorder="1" applyAlignment="1" applyProtection="1">
      <alignment horizontal="left" vertical="center"/>
      <protection locked="0"/>
    </xf>
    <xf numFmtId="0" fontId="0" fillId="0" borderId="42" xfId="0" applyFill="1" applyBorder="1" applyAlignment="1" applyProtection="1">
      <alignment horizontal="center" vertical="center"/>
      <protection locked="0"/>
    </xf>
    <xf numFmtId="49" fontId="0" fillId="0" borderId="42" xfId="0" applyNumberFormat="1" applyFill="1" applyBorder="1" applyAlignment="1" applyProtection="1">
      <alignment horizontal="left" vertical="center"/>
      <protection locked="0"/>
    </xf>
    <xf numFmtId="49" fontId="0" fillId="0" borderId="42" xfId="0" applyNumberFormat="1" applyFill="1" applyBorder="1" applyAlignment="1" applyProtection="1">
      <alignment vertical="center"/>
      <protection locked="0"/>
    </xf>
    <xf numFmtId="0" fontId="0" fillId="0" borderId="37" xfId="0" applyFill="1" applyBorder="1" applyAlignment="1" applyProtection="1">
      <alignment horizontal="center" vertical="center"/>
      <protection locked="0"/>
    </xf>
    <xf numFmtId="0" fontId="0" fillId="0" borderId="37" xfId="0" applyFill="1" applyBorder="1" applyAlignment="1" applyProtection="1">
      <alignment vertical="center"/>
      <protection locked="0"/>
    </xf>
    <xf numFmtId="44" fontId="0" fillId="0" borderId="37" xfId="1" applyNumberFormat="1" applyFont="1" applyFill="1" applyBorder="1" applyAlignment="1" applyProtection="1">
      <alignment vertical="center"/>
      <protection locked="0"/>
    </xf>
    <xf numFmtId="41" fontId="0" fillId="0" borderId="37" xfId="1" applyFont="1" applyFill="1" applyBorder="1" applyAlignment="1" applyProtection="1">
      <alignment vertical="center"/>
      <protection locked="0"/>
    </xf>
    <xf numFmtId="14" fontId="0" fillId="0" borderId="37" xfId="0" applyNumberFormat="1" applyFill="1" applyBorder="1" applyAlignment="1" applyProtection="1">
      <alignment horizontal="center" vertical="center"/>
      <protection locked="0"/>
    </xf>
    <xf numFmtId="0" fontId="0" fillId="0" borderId="37" xfId="0" applyNumberFormat="1" applyFill="1" applyBorder="1" applyAlignment="1" applyProtection="1">
      <alignment horizontal="center" vertical="center"/>
      <protection locked="0"/>
    </xf>
    <xf numFmtId="1" fontId="0" fillId="0" borderId="37" xfId="0" applyNumberForma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49" fontId="0" fillId="0" borderId="37" xfId="5" applyFont="1" applyFill="1" applyBorder="1" applyProtection="1">
      <alignment horizontal="left" vertical="center"/>
      <protection locked="0"/>
    </xf>
    <xf numFmtId="0" fontId="0" fillId="0" borderId="37" xfId="0" applyFont="1" applyFill="1" applyBorder="1" applyAlignment="1" applyProtection="1">
      <alignment vertical="center"/>
      <protection locked="0"/>
    </xf>
    <xf numFmtId="49" fontId="0" fillId="0" borderId="37" xfId="0" applyNumberFormat="1" applyFill="1" applyBorder="1" applyAlignment="1" applyProtection="1">
      <alignment horizontal="left" vertical="center"/>
      <protection locked="0"/>
    </xf>
    <xf numFmtId="0" fontId="0" fillId="0" borderId="37" xfId="0" applyFill="1" applyBorder="1" applyAlignment="1" applyProtection="1">
      <alignment vertical="center" wrapText="1"/>
      <protection locked="0"/>
    </xf>
    <xf numFmtId="49" fontId="0" fillId="0" borderId="37" xfId="0" applyNumberFormat="1" applyFill="1" applyBorder="1" applyAlignment="1" applyProtection="1">
      <alignment vertical="center"/>
      <protection locked="0"/>
    </xf>
    <xf numFmtId="49" fontId="42" fillId="0" borderId="37" xfId="5" applyFill="1" applyBorder="1" applyProtection="1">
      <alignment horizontal="left" vertical="center"/>
    </xf>
    <xf numFmtId="49" fontId="0" fillId="0" borderId="37" xfId="0" applyNumberFormat="1" applyFill="1" applyBorder="1" applyAlignment="1" applyProtection="1">
      <alignment horizontal="center" vertical="center"/>
      <protection locked="0"/>
    </xf>
    <xf numFmtId="0" fontId="38" fillId="0" borderId="37" xfId="0" applyFont="1" applyFill="1" applyBorder="1" applyAlignment="1">
      <alignment vertical="center"/>
    </xf>
    <xf numFmtId="0" fontId="32" fillId="0" borderId="37" xfId="0" applyFont="1" applyFill="1" applyBorder="1" applyAlignment="1">
      <alignment vertical="center"/>
    </xf>
    <xf numFmtId="0" fontId="43" fillId="0" borderId="37" xfId="0" applyFont="1" applyFill="1" applyBorder="1" applyAlignment="1">
      <alignment vertical="center"/>
    </xf>
    <xf numFmtId="164" fontId="0" fillId="0" borderId="37" xfId="1" applyNumberFormat="1" applyFont="1" applyFill="1" applyBorder="1" applyAlignment="1" applyProtection="1">
      <alignment vertical="center"/>
      <protection locked="0"/>
    </xf>
    <xf numFmtId="165" fontId="0" fillId="0" borderId="37" xfId="0" applyNumberFormat="1" applyFill="1" applyBorder="1" applyAlignment="1" applyProtection="1">
      <alignment horizontal="center" vertical="center"/>
      <protection locked="0"/>
    </xf>
    <xf numFmtId="1" fontId="0" fillId="0" borderId="37" xfId="0" applyNumberFormat="1" applyFill="1" applyBorder="1" applyAlignment="1" applyProtection="1">
      <alignment vertical="center"/>
      <protection locked="0"/>
    </xf>
    <xf numFmtId="1" fontId="0" fillId="0" borderId="37" xfId="0" applyNumberFormat="1"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3" fontId="0" fillId="0" borderId="37" xfId="1" applyNumberFormat="1" applyFont="1" applyFill="1" applyBorder="1" applyAlignment="1" applyProtection="1">
      <alignment vertical="center"/>
      <protection locked="0"/>
    </xf>
    <xf numFmtId="41" fontId="0" fillId="0" borderId="37" xfId="1" applyFont="1" applyFill="1" applyBorder="1"/>
    <xf numFmtId="14" fontId="0" fillId="0" borderId="37" xfId="1" applyNumberFormat="1" applyFont="1" applyFill="1" applyBorder="1" applyAlignment="1" applyProtection="1">
      <alignment horizontal="center" vertical="center"/>
      <protection locked="0"/>
    </xf>
    <xf numFmtId="3" fontId="0" fillId="0" borderId="37" xfId="0" applyNumberFormat="1" applyFill="1" applyBorder="1"/>
    <xf numFmtId="165" fontId="0" fillId="0" borderId="37" xfId="0" applyNumberFormat="1" applyFill="1" applyBorder="1" applyAlignment="1">
      <alignment horizontal="center" vertical="center"/>
    </xf>
    <xf numFmtId="0" fontId="0" fillId="0" borderId="37" xfId="0" applyFill="1" applyBorder="1" applyAlignment="1">
      <alignment horizontal="center"/>
    </xf>
    <xf numFmtId="0" fontId="0" fillId="0" borderId="37" xfId="0" applyFill="1" applyBorder="1"/>
    <xf numFmtId="0" fontId="0" fillId="0" borderId="37" xfId="0" applyFont="1" applyFill="1" applyBorder="1"/>
    <xf numFmtId="0" fontId="0" fillId="0" borderId="37" xfId="0" applyFill="1" applyBorder="1" applyAlignment="1">
      <alignment vertical="top"/>
    </xf>
    <xf numFmtId="0" fontId="34" fillId="0" borderId="37" xfId="4" quotePrefix="1" applyNumberFormat="1" applyFont="1" applyFill="1" applyBorder="1" applyAlignment="1"/>
    <xf numFmtId="0" fontId="34" fillId="0" borderId="37" xfId="0" applyFont="1" applyFill="1" applyBorder="1" applyAlignment="1">
      <alignment horizontal="left" vertical="center"/>
    </xf>
    <xf numFmtId="0" fontId="0" fillId="0" borderId="37" xfId="0" applyFill="1" applyBorder="1" applyAlignment="1">
      <alignment horizontal="left"/>
    </xf>
    <xf numFmtId="49" fontId="42" fillId="0" borderId="37" xfId="5" applyFill="1" applyBorder="1" applyProtection="1">
      <alignment horizontal="left" vertical="center"/>
      <protection locked="0"/>
    </xf>
    <xf numFmtId="0" fontId="0" fillId="0" borderId="37" xfId="0" applyNumberFormat="1" applyFill="1" applyBorder="1" applyAlignment="1">
      <alignment horizontal="left"/>
    </xf>
    <xf numFmtId="0" fontId="0" fillId="0" borderId="0" xfId="0" applyNumberFormat="1"/>
    <xf numFmtId="49" fontId="0" fillId="0" borderId="0" xfId="0" applyNumberFormat="1"/>
    <xf numFmtId="0" fontId="45" fillId="21" borderId="0" xfId="6" applyProtection="1">
      <alignment horizontal="center" vertical="center"/>
    </xf>
    <xf numFmtId="41" fontId="45" fillId="21" borderId="0" xfId="1" applyFont="1" applyFill="1" applyAlignment="1" applyProtection="1">
      <alignment horizontal="center" vertical="center"/>
      <protection locked="0"/>
    </xf>
    <xf numFmtId="41" fontId="1" fillId="2" borderId="50" xfId="1" applyFont="1" applyFill="1" applyBorder="1" applyAlignment="1">
      <alignment horizontal="center" vertical="center" wrapText="1"/>
    </xf>
    <xf numFmtId="41" fontId="0" fillId="0" borderId="37" xfId="1" applyFont="1" applyFill="1" applyBorder="1" applyAlignment="1" applyProtection="1">
      <alignment horizontal="center" vertical="center"/>
      <protection locked="0"/>
    </xf>
    <xf numFmtId="41" fontId="0" fillId="0" borderId="42" xfId="1" applyFont="1" applyFill="1" applyBorder="1" applyAlignment="1">
      <alignment horizontal="center" vertical="center"/>
    </xf>
    <xf numFmtId="41" fontId="0" fillId="0" borderId="3" xfId="1" applyFont="1" applyFill="1" applyBorder="1" applyAlignment="1">
      <alignment horizontal="center" vertical="center"/>
    </xf>
    <xf numFmtId="41" fontId="0" fillId="0" borderId="3" xfId="1" applyFont="1" applyFill="1" applyBorder="1" applyAlignment="1" applyProtection="1">
      <alignment horizontal="center" vertical="center"/>
      <protection locked="0"/>
    </xf>
    <xf numFmtId="41" fontId="0" fillId="0" borderId="41" xfId="1" applyFont="1" applyBorder="1"/>
    <xf numFmtId="41" fontId="0" fillId="3" borderId="0" xfId="1" applyFont="1" applyFill="1"/>
    <xf numFmtId="41" fontId="0" fillId="22" borderId="0" xfId="1" applyFont="1" applyFill="1"/>
    <xf numFmtId="0" fontId="8" fillId="0" borderId="0" xfId="0" applyFont="1" applyAlignment="1">
      <alignment horizontal="right" vertical="center"/>
    </xf>
    <xf numFmtId="0" fontId="8" fillId="0" borderId="0" xfId="0" applyFont="1" applyAlignment="1">
      <alignment horizontal="right" vertical="center" wrapText="1"/>
    </xf>
    <xf numFmtId="0" fontId="20" fillId="0" borderId="23"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15" fillId="8" borderId="17" xfId="0" applyFont="1" applyFill="1" applyBorder="1" applyAlignment="1">
      <alignment horizontal="center"/>
    </xf>
    <xf numFmtId="0" fontId="15" fillId="8" borderId="18" xfId="0" applyFont="1" applyFill="1" applyBorder="1" applyAlignment="1">
      <alignment horizontal="center"/>
    </xf>
    <xf numFmtId="0" fontId="1" fillId="13" borderId="20" xfId="0" applyFont="1" applyFill="1" applyBorder="1" applyAlignment="1">
      <alignment horizontal="center"/>
    </xf>
    <xf numFmtId="0" fontId="1" fillId="13" borderId="21" xfId="0" applyFont="1" applyFill="1" applyBorder="1" applyAlignment="1">
      <alignment horizontal="center"/>
    </xf>
    <xf numFmtId="41" fontId="23" fillId="0" borderId="38" xfId="1" applyFont="1" applyBorder="1" applyAlignment="1">
      <alignment horizontal="center" vertical="center"/>
    </xf>
    <xf numFmtId="41" fontId="23" fillId="0" borderId="40" xfId="1" applyFont="1" applyBorder="1" applyAlignment="1">
      <alignment horizontal="center" vertical="center"/>
    </xf>
    <xf numFmtId="166" fontId="23" fillId="0" borderId="38" xfId="1" applyNumberFormat="1" applyFont="1" applyBorder="1" applyAlignment="1">
      <alignment horizontal="center" vertical="center"/>
    </xf>
    <xf numFmtId="166" fontId="23" fillId="0" borderId="40" xfId="1" applyNumberFormat="1" applyFont="1" applyBorder="1" applyAlignment="1">
      <alignment horizontal="center" vertical="center"/>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166" fontId="23" fillId="0" borderId="39" xfId="1" applyNumberFormat="1" applyFont="1" applyBorder="1" applyAlignment="1">
      <alignment horizontal="center" vertical="center"/>
    </xf>
    <xf numFmtId="0" fontId="23" fillId="0" borderId="37" xfId="0" applyFont="1" applyBorder="1" applyAlignment="1">
      <alignment horizontal="justify" vertical="center" wrapText="1"/>
    </xf>
    <xf numFmtId="1" fontId="8" fillId="15" borderId="37" xfId="0" applyNumberFormat="1" applyFont="1" applyFill="1" applyBorder="1" applyAlignment="1">
      <alignment horizontal="left" vertical="center"/>
    </xf>
    <xf numFmtId="0" fontId="8" fillId="0" borderId="37" xfId="0" applyFont="1" applyBorder="1" applyAlignment="1">
      <alignment horizontal="left" vertical="center" wrapText="1"/>
    </xf>
    <xf numFmtId="1" fontId="8" fillId="15" borderId="37" xfId="0" applyNumberFormat="1" applyFont="1" applyFill="1" applyBorder="1" applyAlignment="1">
      <alignment horizontal="left" vertical="center" wrapText="1"/>
    </xf>
    <xf numFmtId="1" fontId="8" fillId="15" borderId="38" xfId="0" applyNumberFormat="1" applyFont="1" applyFill="1" applyBorder="1" applyAlignment="1">
      <alignment horizontal="left" vertical="center"/>
    </xf>
    <xf numFmtId="1" fontId="8" fillId="15" borderId="40" xfId="0" applyNumberFormat="1" applyFont="1" applyFill="1" applyBorder="1" applyAlignment="1">
      <alignment horizontal="left" vertical="center"/>
    </xf>
  </cellXfs>
  <cellStyles count="7">
    <cellStyle name="BodyStyle" xfId="5"/>
    <cellStyle name="HeaderStyle" xfId="6"/>
    <cellStyle name="Hipervínculo" xfId="2" builtinId="8"/>
    <cellStyle name="Millares [0]" xfId="1" builtinId="6"/>
    <cellStyle name="Normal" xfId="0" builtinId="0"/>
    <cellStyle name="Porcentaje" xfId="3" builtinId="5"/>
    <cellStyle name="SAPMemberCell" xfId="4"/>
  </cellStyles>
  <dxfs count="6">
    <dxf>
      <fill>
        <patternFill>
          <bgColor auto="1"/>
        </patternFill>
      </fill>
    </dxf>
    <dxf>
      <fill>
        <patternFill>
          <bgColor auto="1"/>
        </patternFill>
      </fill>
    </dxf>
    <dxf>
      <numFmt numFmtId="1" formatCode="0"/>
    </dxf>
    <dxf>
      <numFmt numFmtId="1" formatCode="0"/>
    </dxf>
    <dxf>
      <numFmt numFmtId="1" formatCode="0"/>
    </dxf>
    <dxf>
      <numFmt numFmtId="1" formatCode="0"/>
    </dxf>
  </dxfs>
  <tableStyles count="0" defaultTableStyle="TableStyleMedium2" defaultPivotStyle="PivotStyleLight16"/>
  <colors>
    <mruColors>
      <color rgb="FF007AD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370569</xdr:colOff>
      <xdr:row>5</xdr:row>
      <xdr:rowOff>485775</xdr:rowOff>
    </xdr:from>
    <xdr:to>
      <xdr:col>45</xdr:col>
      <xdr:colOff>569997</xdr:colOff>
      <xdr:row>124</xdr:row>
      <xdr:rowOff>133395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506419" y="1695450"/>
          <a:ext cx="5400077" cy="1044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PRENSA/OneDrive/OneDrive%20-%20Secretaria%20Distrital%20de%20Gobierno/VIGENCIA%202021/PLAN%20ANUAL%20ADQUISICIONES/PAA%20La%20Candelaria%2026012021%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ENSA/OneDrive/OneDrive%20-%20Secretaria%20Distrital%20de%20Gobierno/VIGENCIA%202021/5.%20CONTRATACI&#211;N/PLAN%20ANUAL%20ADQUISICIONES/1.%20PAA%20La%20Candelaria%20v1%202701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ENSA/OneDrive/OneDrive%20-%20Secretaria%20Distrital%20de%20Gobierno/VIGENCIA%202021/5.%20CONTRATACI&#211;N/PLAN%20ANUAL%20ADQUISICIONES/2.%20PAA%20La%20Candelaria%20v2%20090420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ENSA/OneDrive/OneDrive%20-%20Secretaria%20Distrital%20de%20Gobierno/VIGENCIA%202021/PLAN%20ANUAL%20ADQUISICIONES/PAA%20La%20Candelaria%2027012021%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Formato_general"/>
      <sheetName val="TD"/>
      <sheetName val="Formato_SECOP_PAA"/>
      <sheetName val="List_descrip campos"/>
      <sheetName val="Listados desplegables"/>
      <sheetName val="archivo de datos"/>
    </sheetNames>
    <sheetDataSet>
      <sheetData sheetId="0" refreshError="1"/>
      <sheetData sheetId="1" refreshError="1"/>
      <sheetData sheetId="2" refreshError="1"/>
      <sheetData sheetId="3" refreshError="1"/>
      <sheetData sheetId="4" refreshError="1"/>
      <sheetData sheetId="5">
        <row r="2">
          <cell r="M2" t="str">
            <v>No</v>
          </cell>
        </row>
        <row r="3">
          <cell r="M3" t="str">
            <v>Sí</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esplegable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esplegable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esplegables"/>
      <sheetName val="archivo de datos"/>
      <sheetName val="Presentación"/>
      <sheetName val="Formato_general"/>
      <sheetName val="TD"/>
      <sheetName val="Formato_SECOP_PAA"/>
      <sheetName val="List_descrip campo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ewlett-Packard Company" refreshedDate="44315.417330324075" createdVersion="6" refreshedVersion="6" minRefreshableVersion="3" recordCount="998">
  <cacheSource type="worksheet">
    <worksheetSource ref="A6:AE1126" sheet="PAA"/>
  </cacheSource>
  <cacheFields count="32">
    <cacheField name="Línea PAA (asignar consecutivo)" numFmtId="0">
      <sharedItems containsString="0" containsBlank="1" containsNumber="1" containsInteger="1" minValue="1" maxValue="122" count="12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m/>
      </sharedItems>
    </cacheField>
    <cacheField name="Tipo solicitud" numFmtId="0">
      <sharedItems containsBlank="1"/>
    </cacheField>
    <cacheField name="Modalidad Proceso" numFmtId="0">
      <sharedItems containsBlank="1"/>
    </cacheField>
    <cacheField name="Tipología Contrato" numFmtId="0">
      <sharedItems containsBlank="1" count="20">
        <s v="COMPRAVENTA (BIENES MUEBLES)"/>
        <s v="SUMINISTRO DE BIENES DE CONSUMO"/>
        <s v="OTROS SERVICIOS"/>
        <s v="CONTRATO INTERADMINISTRATIVO"/>
        <s v="CONTRATO DE SEGUROS"/>
        <s v="CONSULTORÍA (ASESORÍA TÉCNICA)"/>
        <s v="DERECHOS DE AUTOR O PROPIEDAD INTELECTUA"/>
        <s v="SERVICIOS DE PUBLICACIÓN"/>
        <s v="TRANSFERENCIA DE TECNOLOGÍA"/>
        <s v="SUMINISTRO DE SERVICIO DE VIGILANCIA"/>
        <s v="SUMINISTRO DE SERVICIO DE ASEO"/>
        <s v="SERVICIOS DE MANTENIMIENTO Y/O REPARACIÓ"/>
        <s v="SERVICIOS DE IMPRESIÓN"/>
        <s v="CONVENIO INTERADMINISTRATIVO"/>
        <s v="DESARROLLO DE PROYECTOS CULTURALES"/>
        <s v="CONTRATO DE OBRA"/>
        <s v="CONSULTORÍA (INTERVENTORÍA)"/>
        <s v="SERVICIOS PROFESIONALES"/>
        <s v="SERVICIOS APOYO A LA GESTION DE LA ENTID"/>
        <m/>
      </sharedItems>
    </cacheField>
    <cacheField name="Valor presupuestado" numFmtId="41">
      <sharedItems containsString="0" containsBlank="1" containsNumber="1" containsInteger="1" minValue="0" maxValue="1136424000"/>
    </cacheField>
    <cacheField name="Fecha estimada inicio proceso" numFmtId="0">
      <sharedItems containsNonDate="0" containsDate="1" containsString="0" containsBlank="1" minDate="2020-12-01T00:00:00" maxDate="2021-09-14T00:00:00"/>
    </cacheField>
    <cacheField name="Fecha estimada de presentación de ofertas (número de mes)" numFmtId="0">
      <sharedItems containsString="0" containsBlank="1" containsNumber="1" containsInteger="1" minValue="1" maxValue="10"/>
    </cacheField>
    <cacheField name="Fecha estimada inicio contrato" numFmtId="0">
      <sharedItems containsNonDate="0" containsDate="1" containsString="0" containsBlank="1" minDate="2021-01-25T00:00:00" maxDate="2021-11-13T00:00:00"/>
    </cacheField>
    <cacheField name="Tipo de tiempo" numFmtId="0">
      <sharedItems containsBlank="1"/>
    </cacheField>
    <cacheField name="Plazo Ejecución" numFmtId="0">
      <sharedItems containsString="0" containsBlank="1" containsNumber="1" minValue="1" maxValue="45"/>
    </cacheField>
    <cacheField name="¿Se requieren vigencias futuras?" numFmtId="0">
      <sharedItems containsBlank="1"/>
    </cacheField>
    <cacheField name="Estado de solicitud de vigencias futuras" numFmtId="0">
      <sharedItems containsBlank="1"/>
    </cacheField>
    <cacheField name="Fuente de recursos" numFmtId="0">
      <sharedItems containsBlank="1"/>
    </cacheField>
    <cacheField name="Unidad de contratación" numFmtId="0">
      <sharedItems containsBlank="1"/>
    </cacheField>
    <cacheField name="Funcionario iniciador" numFmtId="0">
      <sharedItems containsBlank="1"/>
    </cacheField>
    <cacheField name="Funcionario responsable" numFmtId="0">
      <sharedItems containsBlank="1"/>
    </cacheField>
    <cacheField name="Teléfono responsable" numFmtId="0">
      <sharedItems containsString="0" containsBlank="1" containsNumber="1" containsInteger="1" minValue="3104926713" maxValue="3212868515"/>
    </cacheField>
    <cacheField name="Correo electrónico del responsable" numFmtId="0">
      <sharedItems containsBlank="1"/>
    </cacheField>
    <cacheField name="Objeto Contrato" numFmtId="0">
      <sharedItems containsBlank="1" longText="1"/>
    </cacheField>
    <cacheField name="Tipo de presupuesto" numFmtId="0">
      <sharedItems containsBlank="1" count="3">
        <s v="Funcionamiento"/>
        <s v="Inversión Directa"/>
        <m/>
      </sharedItems>
    </cacheField>
    <cacheField name="Código rubro" numFmtId="0">
      <sharedItems containsBlank="1" containsMixedTypes="1" containsNumber="1" containsInteger="1" minValue="13311601011605" maxValue="13311605572023" count="43">
        <s v="1310201010102"/>
        <s v="1310201010107"/>
        <s v="1310202010202"/>
        <s v="1310202010203"/>
        <s v="1310202010206"/>
        <s v="1310202010208"/>
        <s v="1310202010302"/>
        <s v="131020202010601"/>
        <s v="131020202020107 "/>
        <s v="131020202020108"/>
        <s v="131020202020109"/>
        <s v="131020202020110"/>
        <s v="131020202020105"/>
        <s v="131020202020112"/>
        <s v="NA"/>
        <s v="131020202020305"/>
        <s v="131020202030310"/>
        <s v="131020202030403"/>
        <s v="131020202030501"/>
        <s v="131020202030502"/>
        <s v="131020202030603"/>
        <s v="131020202030604 "/>
        <s v="131020202030605"/>
        <s v="131020202030702"/>
        <n v="13311601011605"/>
        <n v="13311601141606"/>
        <n v="13311601171607"/>
        <n v="13311601121608"/>
        <n v="13311601211625"/>
        <n v="13311601241626"/>
        <n v="13311601061628"/>
        <n v="13311601061662"/>
        <n v="13311601061663"/>
        <n v="13311601061664"/>
        <n v="13311602341704"/>
        <n v="13311603401781"/>
        <n v="13311603431785"/>
        <n v="13311603451786"/>
        <n v="13311605552019"/>
        <n v="13311604492020"/>
        <n v="13311605572021"/>
        <n v="13311605572023"/>
        <m/>
      </sharedItems>
    </cacheField>
    <cacheField name="Descripción rubro" numFmtId="0">
      <sharedItems containsBlank="1" count="45" longText="1">
        <s v="Equipos de información, computación y telecomunicaciones TIC"/>
        <s v="Equipo y aparatos de radio, televisión y comunicaciones "/>
        <s v="Pasta o pulpa, papel y productos de papel; impresos y artículos relacionados"/>
        <s v="Productos de hornos de coque, de refinación de petróleo y combustible"/>
        <s v="Productos de caucho y plástico"/>
        <s v="Muebles; otros bienes transportables n.c.p."/>
        <s v="Productos metálicos elaborados (excepto maquinaria y equipo)"/>
        <s v="Servicios de mensajería"/>
        <s v="Servicios de seguros de vehículos automotores"/>
        <s v="Servicios de seguros contra incendio, terremoto o sustracción"/>
        <s v="Servicios de seguros generales de responsabilidad civil"/>
        <s v="Servicios de seguro obligatorio de accidentes de tránsito (SOAT)"/>
        <s v="Servicios de seguros de vida colectiva de los Ediles"/>
        <s v="Otros servicios de seguros distintos de los seguros de vida n.c.p."/>
        <s v="NA"/>
        <s v="Derechos de uso de productos de propiedad intelectual "/>
        <s v="Servicios de publicidad y el suministro de espacio o tiempo publicitarios"/>
        <s v=" Servicios de transmisión de datos"/>
        <s v="Servicios de protección (guardas de seguridad)"/>
        <s v="Servicios de limpieza general"/>
        <s v="Servicios de mantenimiento y reparación de computadores y equipo periferico "/>
        <s v="Servicios de mantenimiento y reparación de maquinaria y equipo de transporte"/>
        <s v="Servicios de mantenimiento y reparación de otra maquinaria y otro equipo"/>
        <s v="Servicios de impresión"/>
        <s v="La Candelaria solidaria"/>
        <s v="La Candelaria pedagógica: más y mejor tiempo en los colegios"/>
        <s v="La Candelaria pedagógica: proyecto de vida para la ciudadanía, la innovación y el trabajo del siglo XXI"/>
        <s v="La Candelaria pedagógica: bases sólidas para la vida"/>
        <s v="La Candelaria cultural, artística y patrimonial"/>
        <s v="La Candelaria sostenible: agricultura urbana"/>
        <s v="La Candelaria productiva y resiliente"/>
        <s v="La Candelaria territorio libre de violencia intrafamiliar y sexual"/>
        <s v="La Candelaria redistributiva: democratizando el trabajo de cuidado"/>
        <s v="La Candelaria incluyente y ancestral"/>
        <s v="La Candelaria animalista: mejores condiciones para los animales"/>
        <s v="La Candelaria segura: mujeres libres de violencias"/>
        <s v="La Candelaria segura: cultura y convivencia ciudadana"/>
        <s v="La Candelaria incluyente: espacio público para la ciudadanía"/>
        <s v="La Candelaria participativa"/>
        <s v="La Candelaria sostenible: espacio público e infraestructura para la movilidad"/>
        <s v="La Candelaria gobierno abierto y transparente: fortalecimiento institucional"/>
        <s v="La Candelaria Segura: Inspeccion, vigilancia y control"/>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m/>
        <s v="Realizar 3 eventos de promoción de actividades culturales, priorizando las fiestas tradicionales definidas mediante acuerdo local. " u="1"/>
      </sharedItems>
    </cacheField>
    <cacheField name="Actividad" numFmtId="0">
      <sharedItems containsBlank="1" count="52">
        <s v="Adquisición de equipos y dispositivos relacionados con tecnologías de la información y comunicaciones"/>
        <s v="Adquisición de equipos y dispositivos para equipo de prensa"/>
        <s v="Suministro de productos de papel"/>
        <s v="Suministro de combustible"/>
        <s v="Adquisición de tóners"/>
        <s v="Adquisición de artículos de oficina "/>
        <s v="Suministro de artículos de ferretería"/>
        <s v="Servicio de mensajería"/>
        <s v="Seguros de la entidad (Adición)"/>
        <s v="Seguros de la entidad"/>
        <s v="Servicio seguros de vida ediles"/>
        <s v="Servicio de intermediación de seguros"/>
        <s v="Adquisición de licencias de software"/>
        <s v="Servicios de publicidad"/>
        <s v="Servicios de interconexión para transferencia de datos"/>
        <s v="Servicios de vigilancia y seguridad (Adición)"/>
        <s v="Servicios de vigilancia y seguridad"/>
        <s v="Servicios de aseo y cafetería"/>
        <s v="Mantenimiento de equipos de cómputo"/>
        <s v="Mantenimiento de vehículos"/>
        <s v="Matenimiento de otras máquinas eléctricas"/>
        <s v="Servicios de impresión"/>
        <s v="Ingreso mínimo"/>
        <s v="Subsidio tipo C"/>
        <s v="Dotación sedes educativas"/>
        <s v="Apoyo a la educación superior"/>
        <s v="Sostenimiento educación superior"/>
        <s v="Apoyo educación inicial"/>
        <s v="Eventos"/>
        <s v="Fortalecimiento infraestructura"/>
        <s v="Agricultura urbana"/>
        <s v="Fortalecimiento MIPYMES"/>
        <s v="Reactivación"/>
        <s v="Revitalización"/>
        <s v="Transformación productiva"/>
        <s v="Prevención de violencias intrafamiliar"/>
        <s v="Dotación centro amar"/>
        <s v="Estrategias de cuidado"/>
        <s v="Dispositivos de asistencia personal"/>
        <s v="Saberes ancestrales"/>
        <s v="Bienestar animal"/>
        <s v="Prevención violencia contra la mujer"/>
        <s v="Gestores de convivencia"/>
        <s v="Acuerdos ciudadanos"/>
        <s v="Fortalecimiento organizativo"/>
        <s v="Intervención puentes"/>
        <s v="Transparencia y control social"/>
        <s v="IVC"/>
        <s v="Fortalecimiento local"/>
        <s v="Fortalecimiento Mipymes culturales"/>
        <s v="Reactivación - Reconversión"/>
        <m/>
      </sharedItems>
    </cacheField>
    <cacheField name="Código meta proyecto" numFmtId="0">
      <sharedItems containsBlank="1" containsMixedTypes="1" containsNumber="1" containsInteger="1" minValue="1" maxValue="4"/>
    </cacheField>
    <cacheField name="Descripción meta proyecto" numFmtId="0">
      <sharedItems containsBlank="1" longText="1"/>
    </cacheField>
    <cacheField name="Códigos UNSPSC" numFmtId="0">
      <sharedItems containsBlank="1"/>
    </cacheField>
    <cacheField name="Ubicación" numFmtId="0">
      <sharedItems containsBlank="1"/>
    </cacheField>
    <cacheField name="PROCESO SECOP" numFmtId="0">
      <sharedItems containsBlank="1"/>
    </cacheField>
    <cacheField name="Modificaciones" numFmtId="0">
      <sharedItems containsBlank="1"/>
    </cacheField>
    <cacheField name="No. Contrato" numFmtId="0">
      <sharedItems containsBlank="1"/>
    </cacheField>
    <cacheField name="Valor contratado corte marzo 2020" numFmtId="0">
      <sharedItems containsString="0" containsBlank="1" containsNumber="1" containsInteger="1" minValue="0" maxValue="992000000"/>
    </cacheField>
    <cacheField name="Presupuesto por ejecutar" numFmtId="0">
      <sharedItems containsString="0" containsBlank="1" containsNumber="1" containsInteger="1" minValue="0" maxValue="8382115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atherin Johana Moreno Castaneda" refreshedDate="44572.770592592591" createdVersion="6" refreshedVersion="6" minRefreshableVersion="3" recordCount="153">
  <cacheSource type="worksheet">
    <worksheetSource ref="A6:AG159" sheet="PAA 2022"/>
  </cacheSource>
  <cacheFields count="35">
    <cacheField name="Línea PAA (asignar consecutivo)" numFmtId="0">
      <sharedItems containsMixedTypes="1" containsNumber="1" containsInteger="1" minValue="1" maxValue="132" count="133">
        <s v="NA"/>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sharedItems>
    </cacheField>
    <cacheField name="Tipo solicitud" numFmtId="0">
      <sharedItems/>
    </cacheField>
    <cacheField name="Modalidad Proceso" numFmtId="0">
      <sharedItems/>
    </cacheField>
    <cacheField name="Codigo Modalidad" numFmtId="0">
      <sharedItems containsBlank="1" count="7">
        <s v="CCE-16"/>
        <s v="CCE-99"/>
        <s v="CCE-06"/>
        <s v="CCE-02"/>
        <s v="CCE-17"/>
        <s v="CCE-10"/>
        <m/>
      </sharedItems>
    </cacheField>
    <cacheField name="Tipología Contrato" numFmtId="0">
      <sharedItems/>
    </cacheField>
    <cacheField name="Valor presupuestado publicado" numFmtId="0">
      <sharedItems containsSemiMixedTypes="0" containsString="0" containsNumber="1" containsInteger="1" minValue="2000000" maxValue="2202361000"/>
    </cacheField>
    <cacheField name="Seguimiento interno a la programación " numFmtId="0">
      <sharedItems containsBlank="1"/>
    </cacheField>
    <cacheField name="Fecha estimada inicio proceso" numFmtId="14">
      <sharedItems containsDate="1" containsMixedTypes="1" minDate="2022-01-01T00:00:00" maxDate="2022-06-02T00:00:00"/>
    </cacheField>
    <cacheField name="Fecha estimada de inicio de proceso de selección (mes)" numFmtId="0">
      <sharedItems containsMixedTypes="1" containsNumber="1" containsInteger="1" minValue="1" maxValue="6" count="5">
        <n v="1"/>
        <n v="2"/>
        <n v="3"/>
        <s v="NA"/>
        <n v="6"/>
      </sharedItems>
    </cacheField>
    <cacheField name="Fecha estimada de presentación de ofertas (número de mes)" numFmtId="0">
      <sharedItems containsMixedTypes="1" containsNumber="1" containsInteger="1" minValue="1" maxValue="7" count="8">
        <s v="NA"/>
        <n v="1"/>
        <n v="3"/>
        <n v="4"/>
        <n v="5"/>
        <n v="6"/>
        <n v="2"/>
        <n v="7"/>
      </sharedItems>
    </cacheField>
    <cacheField name="Fecha estimada inicio contrato" numFmtId="14">
      <sharedItems containsDate="1" containsMixedTypes="1" minDate="2021-03-15T00:00:00" maxDate="2022-08-05T00:00:00"/>
    </cacheField>
    <cacheField name="Tipo de tiempo" numFmtId="0">
      <sharedItems/>
    </cacheField>
    <cacheField name="Plazo de Ejecucion (intervalo: días, meses, años)" numFmtId="0">
      <sharedItems containsMixedTypes="1" containsNumber="1" containsInteger="1" minValue="0" maxValue="1" count="3">
        <n v="1"/>
        <n v="0"/>
        <s v="NA"/>
      </sharedItems>
    </cacheField>
    <cacheField name="Plazo Ejecución" numFmtId="0">
      <sharedItems containsMixedTypes="1" containsNumber="1" containsInteger="1" minValue="1" maxValue="75" count="14">
        <n v="12"/>
        <n v="11"/>
        <n v="7"/>
        <n v="10"/>
        <n v="75"/>
        <n v="6"/>
        <n v="5"/>
        <n v="3"/>
        <n v="2"/>
        <n v="8"/>
        <n v="4"/>
        <n v="9"/>
        <s v="NA"/>
        <n v="1"/>
      </sharedItems>
    </cacheField>
    <cacheField name="¿Se requieren vigencias futuras?" numFmtId="1">
      <sharedItems/>
    </cacheField>
    <cacheField name="¿Se requieren vigencias futuras?2" numFmtId="1">
      <sharedItems containsSemiMixedTypes="0" containsString="0" containsNumber="1" containsInteger="1" minValue="0" maxValue="0"/>
    </cacheField>
    <cacheField name="Estado de solicitud de vigencias futuras" numFmtId="0">
      <sharedItems/>
    </cacheField>
    <cacheField name="Estado de solicitud de vigencias futuras2" numFmtId="0">
      <sharedItems containsSemiMixedTypes="0" containsString="0" containsNumber="1" containsInteger="1" minValue="0" maxValue="0"/>
    </cacheField>
    <cacheField name="Fuente de recursos" numFmtId="0">
      <sharedItems/>
    </cacheField>
    <cacheField name="Fuente de recursos2" numFmtId="0">
      <sharedItems containsSemiMixedTypes="0" containsString="0" containsNumber="1" containsInteger="1" minValue="5" maxValue="5" count="1">
        <n v="5"/>
      </sharedItems>
    </cacheField>
    <cacheField name="Unidad de contratación" numFmtId="49">
      <sharedItems/>
    </cacheField>
    <cacheField name="Funcionario iniciador" numFmtId="49">
      <sharedItems/>
    </cacheField>
    <cacheField name="Funcionario responsable" numFmtId="0">
      <sharedItems/>
    </cacheField>
    <cacheField name="Teléfono responsable" numFmtId="0">
      <sharedItems containsSemiMixedTypes="0" containsString="0" containsNumber="1" containsInteger="1" minValue="3410261" maxValue="3410261"/>
    </cacheField>
    <cacheField name="Correo electrónico del responsable" numFmtId="0">
      <sharedItems/>
    </cacheField>
    <cacheField name="Objeto Contrato" numFmtId="0">
      <sharedItems count="137" longText="1">
        <s v="ENTREGA DE SUBSIDIOS A POBLACIÓN VULNERABLE DE LA LOCALIDAD QUE CONTRIBUYAN CON EL INGRESO MÍNIMO DE LO HOGARES A TRAVÉS DE LOS CANALES DEFINIDOS EN EL SISTEMA BOGOTÁ SOLIDARIA "/>
        <s v="AUNAR ESFUERZOS TÉCNICOS Y ADMINISTRATIVOS PARA GARANTIZAR LA ENTREGA DEL SUBSIDIO ECONÓMICO TIPO C, A LAS PERSONAS MAYORES BENEFICIARIAS DEL SERVICIO SOCIAL ANTENDIDAS CON RECURSOS DEL FONDO DE DESARROLLO LOCAL DE LA CANDELARIA EN EL MARCO DE LA POLÍTICA PÚBLICA SOCIAL PARA EL ENVEJECIMIENTO Y LA VEJEZ "/>
        <s v="1-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s v="2- 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s v="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
        <s v="3- PRESTAR SERVICIOS PROFESIONALES AL FONDO DE DESARROLLO LOCAL DE LA CANDELARIA EN TEMAS DE PLANEACIÓN, PARA LOGRAR EL CUMPLIMIENTO DE LAS METAS DEL PLAN DE DESARROLLO LOCAL 2021-2024"/>
        <s v="4- ADQUIRIR BIENES PARA REALIZAR LA DOTACIÓN DE LA CASA DE LA JUVENTUD EN LA LOCALIDAD DE LA CANDELARIA"/>
        <s v="5- PRESTAR SERVICIOS ASISTENCIALES  AL ÁREA DE GESTIÓN DE DESARROLLO LOCAL, EN LOS PROCESOS DE COMPETENCIA RELACIONADOS CON LAS  ACTIVIDADES DE GESTION  ADMINISTRATIVA  DE LA ALCALDÍA LOCAL DE LA CANDELARIA"/>
        <s v="6- PRESTAR SERVICIOS ASISTENCIALES  AL ÁREA DE GESTIÓN DE DESARROLLO LOCAL, EN LOS PROCESOS DE COMPETENCIA RELACIONADOS CON LAS  ACTIVIDADES DE GESTION  ADMINISTRATIVA  DE LA ALCALDÍA LOCAL DE LA CANDELARIA"/>
        <s v="7- PRESTACIÓN DE SERVICIOS  TECNICOS AL ÁREA DE GESTIÓN DE DESARROLLO LOCAL DE LA ALCALDÍA LOCAL DE LA CANDELARIA, PARA APOYAR LA GESTION  Y LAS CONVOCATORIAS REALIZADAS POR LA ALCALDIA LOCAL EN BENEFICIO DE LA COMUNIDAD"/>
        <s v="8- REALIZAR EVENTOS RECREO-DEPORTIVOS QUE PROMUEVAN LA PRÁCTICA RECREATIVA Y DEPORTIVA EN LA LOCALIDAD"/>
        <s v="9- PRESTAR SERVICIOS PROFESIONALES AL FONDO DE DESARROLLO LOCAL DE LA CANDELARIA EN TEMAS DE PLANEACIÓN, PARA LOGRAR EL CUMPLIMIENTO DE LAS METAS DEL PLAN DE DESARROLLO LOCAL 2021-2024"/>
        <s v="10-PRESTACIÓN DE SERVICIOS PROFESIONALES EN LA IMPLEMENTACIÓN DE ACCIONES Y ESTRATEGIAS DE RECREACIÓN Y  DEPORTES ENFOCADAS EN LA LOCALIDAD DE  LA CANDELARIA"/>
        <s v="11- EJECUTAR LA PREPRODUCCIÓN, PRODUCCIÓN, REALIZACIÓN, Y POSTPRODUCCIÓN TÉCNICA Y LOGÍSTICA DE LOS EVENTOS, FIESTAS Y FESTIVALES DE LA LOCALIDAD DE LA CANDELARIA, A TRAVÉS DE LA ADMINISTRACIÓN, ALQUILER Y SUMINISTRO DE LOS BIENES Y SERVICIOS NECESARIOS PARA SU DESARROLLO"/>
        <s v="12- PRESTACIÓN DE SERVICIOS PARA CAPACITAR PERSONAS EN LOS CAMPOS ARTÍSTICOS, INTERCULTURALES, CULTURALES Y/O PATRIMONIALES DE LA LOCALIDAD"/>
        <s v="13- PRESTAR SERVICIOS ASISTENCIALES  AL ÁREA DE GESTIÓN DE DESARROLLO LOCAL, EN LOS PROCESOS DE COMPETENCIA RELACIONADOS CON LAS  ACTIVIDADES DE GESTION  ADMINISTRATIVA  DE LA ALCALDÍA LOCAL DE LA CANDELARIA"/>
        <s v="14- PRESTAR SERVICIOS DE APOYO TÉCNICO AL FONDO DE DESARROLLO LOCAL DE LA CANDELARIA EN LOS PROCEDIMIENTOS ADMINISTRATIVOS Y OPERATIVOS QUE LE SEAN ASIGNADOS "/>
        <s v="15- REALIZAR A PRECIOS UNITARIOS FIJOS LA FASE DE AJUSTES Y OBRA, NECESARIAS PARA LA ADECUACIÓN DE LA CASA CULTURAL DEL ZIPA UBICADA EN LA CALLE 9 N° 3-93 DEL FONDO DE DESARROLLO LOCAL DE LA CANDELARIA"/>
        <s v="16- ADQUIRIR BIENES PARA REALIZAR LA DOTACIÓN DE LA CASA CULTURAL DEL ZIPA EN LA LOCALIDAD DE LA CANDELARIA"/>
        <s v="17- PRESTAR SERVICIOS PROFESIONALES AL FONDO DE DESARROLLO LOCAL DE LA CANDELARIA PARA LA FORMULACIÓN Y APOYO TÉCNICO EN EL SEGUIMIENTO DE PLANES, POLÍTICAS PROGRAMAS Y PROYECTOS ENMARCADOS EN DESARROLLO DE LA CASA CULTURAL  CASA ZIPA Y DOTACION DE LA CASA DE LA JUVENTUD"/>
        <s v="18- PRESTAR SERVICIOS PROFESIONALES AL FONDO DE DESARROLLO LOCAL DE LA CANDELARIA PARA LA ADMINISTRACIÓN DE LA CASA CULTURAL CASA ZIPA "/>
        <s v="19- PRESTACIÓN DE SERVICIOS PARA LA EJECUCIÓN DE ACCIONES ORIENTADAS A LOS PROCESOS DE FORTALECIMIENTO, REVITALIZACIÓN, POTENCIALIZACIÓN Y TRANSFORMACIÓN PRODUCTIVA DE MIPYMES Y/O EMPRENDIMIENTOS DE LA LOCALIDAD"/>
        <s v="20- PRESTAR SERVICIOS PROFESIONALES  PARA LA PLANEACIÓN, IMPLEMENTACIÓN Y FORTALECIMIENTO DE PROYECTOS RELACIONADOS CON LAS ACTIVIDADES DEL TURISMO LOCAL, A TRAVÉS DE LA GESTIÓN, ARTICULACIÓN E INTERLOCUCIÓN CON CIUDADANÍA Y ENTIDADES PÚBLICAS Y PRIVADAS."/>
        <s v="21- PRESTAR SERVICIOS PROFESIONALES PARA APOYAR LAS ACCIONES Y/O ESTRATEGIAS DEL TURISMO LOCAL, A TRAVÉS DE LA GESTIÓN, ARTICULACIÓN E INTERLOCUCIÓN CON CIUDADANÍA Y ENTIDADES PÚBLICAS Y PRIVADAS."/>
        <s v="22- PRESTACIÓN DE SERVICIOS DE APOYO LOGÍSTICO EN LOS EVENTOS Y ACTIVIDADES DE LA ADMINISTRACIÓN LOCAL DE LA LOCALIDAD DE LA CANDELARIA. "/>
        <s v="23- PRESTACIÓN DE SERVICIOS DE APOYO LOGÍSTICO EN LOS EVENTOS Y ACTIVIDADES DE LA ADMINISTRACIÓN LOCAL DE LA LOCALIDAD DE LA CANDELARIA. "/>
        <s v="24- PRESTACIÓN DE SERVICIOS DE APOYO LOGÍSTICO EN LOS EVENTOS Y ACTIVIDADES DE LA ADMINISTRACIÓN LOCAL DE LA LOCALIDAD DE LA CANDELARIA. "/>
        <s v="25- PRESTAR SERVICIOS DE APOYO TECNICO EN LA IMPLEMENTACIÓN DE ACCIONES Y ESTRATEGIAS CULTURALES, MUSICALES Y ARTÍSTICAS EN EL MARCO DE LAS POLITICAS, PLANES, PROGRAMAS Y PROYECTOS PARA EL CUMPLIMIENTO DE LAS METAS DEL PLAN DE DESARROLLO LOCAL 2021-2024"/>
        <s v="26- PRESTAR SERVICIOS ASISTENCIALES  AL ÁREA DE GESTIÓN DE DESARROLLO LOCAL, EN LOS PROCESOS DE COMPETENCIA RELACIONADOS CON LAS  ACTIVIDADES DE GESTION  ADMINISTRATIVA  DE LA ALCALDÍA LOCAL DE LA CANDELARIA"/>
        <s v="27- PRESTAR SERVICIOS PROFESIONALES PARA APOYAR AL FONDO DE DESARROLLO LOCAL DE LA CANDELARIA EN LA FORMULACIÓN, IMPLEMENTACIÓN Y SEGUIMIENTO DE LOS PROYECTOS Y ACTIVIDADES ARTÍSTICAS, CULTURALES, MUSICALES Y DEPORTIVAS DE COMPETENCIA DE LA ENTIDAD."/>
        <s v="28- PRESTAR SERVICIOS PROFESIONALES PARA APOYAR AL FONDO DE DESARROLLO LOCAL DE LA CANDELARIA EN LA FORMULACIÓN, IMPLEMENTACIÓN Y SEGUIMIENTO DE LOS PROYECTOS Y ACTIVIDADES ARTÍSTICAS, CULTURALES, MUSICALES Y DEPORTIVAS DE COMPETENCIA DE LA ENTIDAD."/>
        <s v="29- PRESTACIÓN DE SERVICIOS PROFESIONALES PARA LA IMPLEMENTACIÓN DE ACCIONES Y ESTRATEGIAS DE COMUNICACIÓN RELACIONADA CON LOS EVENTOS  CULTURALES  Y TURISTICOS DESARROLLADOS POR LA ALCALDIA LOCAL DE LA CANDELARIA"/>
        <s v="30- PRESTAR SERVICIOS PROFESIONALES A LA  ALCALDÍA LOCAL DE LA CANDELARIA PARA LA FORMULACIÓN Y SEGUIMIENTO DE PLANES, POLITICAS, PROGRAMAS Y PROYECTOS  ENMARCADOS  EN  ACTIVIDADES DE APOYO A PROCESOS DE REACTIVACION ECONOMICA EN LA LOCALIDAD- "/>
        <s v="31- PRESTAR SERVICIOS PROFESIONALES AL ÁREA DE GESTIÓN DE DESARROLLO LOCAL DE LA ALCALDÍA LOCAL PARA LA IMPLEMENTACIÓN, EJECUCIÓN Y SEGUIMIENTO DE LAS POLÍTICAS, PROGRAMAS, PLANES Y PROYECTOS RELACIONADOS CON EL DESARROLLO SOSTENIBLE Y REACTIVACION ECONÓMICA EN LA LOCALIDAD "/>
        <s v="32- PRESTACION DE SERVICIOS PROFESIONALES DE APOYO EN LA ADMINISTRACION DEL PUNTO VIVE DIGITAL DE LA LOCALIDAD LA CANDELARIA  PARA FOMENTAR EN LA COMUNIDAD LAS TICS."/>
        <s v="33- PRESTAR SERVICIOS PROFESIONALES A LA  ALCALDÍA LOCAL DE LA CANDELARIA PARA LA FORMULACIÓN Y SEGUIMIENTO DE PLANES, POLITICAS, PROGRAMAS Y PROYECTOS  ENMARCADOS  EN  ACTIVIDADES DE APOYO A PROCESOS DE TURISMO Y CULTURA EN LA LOCALIDAD"/>
        <s v="34- PRESTAR SERVICIOS DE APOYO EN LA EMISORA A CARGO DEL FONDO DE DESARROLLO LOCAL LA CANDELARIA"/>
        <s v="35- AUNAR ESFUERZOS TÉCNICOS, ADMINISTRATIVOS Y FINANCIEROS, PARA EJECUTAR LAS ETAPAS DEL PROCESO DE OTORGAMIENTO DE DISPOSITIVOS DE ASISTENCIA PERSONAL - AYUDAS TÉCNICAS (NO INCLUIDOS EN LOS PLANES DE BENEFICIOS), A PERSONAS CON DISCAPACIDAD,  DANDO RESPUESTA A LAS NECESIDADES TERRITORIALES DESDE LOS ENFOQUES DEL BUEN VIVIR, SOCIAL Y DE DERECHOS"/>
        <s v="36- PRESTAR SERVICIOS PROFESIONALES AL FONDO DE DESARROLLO LOCAL DE LA CANDELARIA PARA APOYAR EN LA FORMULACION, PRESENTACIÓN, EVALUACIÓN Y SEGUIMIENTO DE LOS PROYECTOS SOCIALES Y DE SALUD EN LA LOCALIDAD"/>
        <s v="37- PRESTAR SERVICIOS DE APOYO TÉCNICO AL FONDO DE DESARROLLO LOCAL DE LA CANDELARIA EN LOS PROCEDIMIENTOS ADMINISTRATIVOS DERIVADOS DE LOS PROYECTOS SOCIALES Y DE SALUD EN LA LOCALIDAD"/>
        <s v="38- PRESTAR LOS SERVICIOS PARA LA EJECUCIÓN DE PROCESOS DE CONSTRUCCIÓN, SOSTENIMIENTO DE MUROS, TECHOS VERDES Y ACCIONES DE JARDINERÍA EN LA LOCALIDAD"/>
        <s v="39- 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
        <s v="40- PRESTAR SERVICIOS DE APOYO TÉCNICO AL FONDO DE DESARROLLO LOCAL DE LA CANDELARIA EN LA ADMINISTRACIÓN DE LAS CASAS COMUNITARIAS DE LA LOCALIDAD DE LA CANDELARIA, DE CONFORMIDAD CON EL ACUERDO LOCAL 006 DE 2013"/>
        <s v="41- EJECUTAR A PRECIOS UNITARIOS FIJOS Y A MONTO AGOTABLE LAS ACTIVIDADES Y OBRAS REQUERIDAS PARA LA CONSTRUCCIÓN Y DOTACIÓN DE PARQUES DE BOLSILLO DE LA LOCALIDAD"/>
        <s v="42- PRESTAR SERVICIOS PROFESIONALES PARA APOYAR  EN LA FORMULACIÓN TÉCNICA Y  SEGUIMIENTO DE PLANES, POLÍTICAS, PROGRAMAS Y PROYECTOS DE PARQUES  QUE DESARROLLE LA ALCALDÍA LOCAL DE LA CANDELARIA."/>
        <s v="43- PRESTAR SERVICIOS PROFESIONALES PARA APOYAR LOS  PROYECTOS DE PARQUES  QUE DESARROLLE LA ALCALDÍA LOCAL DE LA CANDELARIA."/>
        <s v="44- PRESTAR SERVICIOS DE ESTERILIZACIÓN Y ATENCIÓN EN BRIGADAS Y URGENCIAS MÉDICAS VETERINARIAS A LOS CANINOS Y FELINOS VULNERABLES DE LA LOCALIDAD DE LA CANDELARIA"/>
        <s v="45- APOYAR A LA ALCALDESA LOCAL EN LA PROMOCIÓN, ARTICULACIÓN, ACOMPAÑAMIENTO Y SEGUIMIENTO PARA LA ATENCIÓN Y PROTECCIÓN DE LOS ANIMALES DOMÉSTICOS Y SILVESTRES DE LA LOCALIDAD"/>
        <s v="46- PRESTAR SERVICIOS DE APOYO TÉCNICO AL FONDO DE DESARROLLO LOCAL DE LA CANDELARIA EN LA ADMINISTRACIÓN DE LAS CASAS COMUNITARIAS DE LA LOCALIDAD DE LA CANDELARIA, DE CONFORMIDAD CON EL ACUERDO LOCAL 006 DE 2013"/>
        <s v="47- PRESTAR SERVICIOS PARA CAPACITAR PERSONAS EN SEPARACIÓN EN LA FUENTE Y RECICLAJE FORTALECIENDO LOS PROCESOS GREMIALES DE LOS RECICLADORES"/>
        <s v="48- PRESTAR SERVICIOS DE APOYO TÉCNICO AL FONDO DE DESARROLLO LOCAL DE LA CANDELARIA EN LA ADMINISTRACIÓN DE LAS CASAS COMUNITARIAS DE LA LOCALIDAD DE LA CANDELARIA, DE CONFORMIDAD CON EL ACUERDO LOCAL 006 DE 2013- CONCORDIA"/>
        <s v="49- PRESTAR SERVICIOS PROFESIONALES A LA  ALCALDÍA LOCAL DE LA CANDELARIA PARA LA FORMULACIÓN Y SEGUIMIENTO DEL PROYECTO 1705- La Candelaria sostenible: ecoeficiencia, reciclaje y cambio de hábitos de consumo, asi como tambien las actividades ambientales que se le asignen"/>
        <s v="50- PRESTAR SERVICIOS ASISTENCIALES  AL ÁREA DE GESTIÓN DE DESARROLLO LOCAL, EN LOS PROCESOS DE COMPETENCIA RELACIONADOS CON LAS  ACTIVIDADES DE GESTION  ADMINISTRATIVA  DE LA ALCALDÍA LOCAL DE LA CANDELARIA"/>
        <s v="51- PRESTAR SERVICIOS TECNICOS DE APOYO AUDIOVISUAL DE LA GESTIÓN REALIZADA DESDE LA ALCALDIA LOCAL DE LA CANDELARIA "/>
        <s v="52- PRESTAR SERVICIOS PARA LA VINCULACIÓN DE PERSONAS A PROCESOS DE CONSTRUCCIÓN DE MEMORIA, VERDAD, REPARACIÓN INTEGRAL A VÍCTIMAS, PAZ Y RECONCILIACIÓN TENIENDO EN CUENTA LA MESA DE VÍCTIMAS"/>
        <s v="53- PRESTAR SERVICIOS PROFESIONALES PARA COORDINAR LA ARTICULACIÓN, ASISTENCIA Y ACOMPAÑAMIENTO DE LOS PROCESOS DE PLANEACIÓN LOCAL, MANEJO DE LA POLITICA PUBLICA PARA LA PROMOCIÓN DE LA PARTICIPACIÓN DE TERRITORIO DE PAZ Y RECONCILIACION EN LA ALCALDIA LOCAL DE LA CANDELARIA._x000a_"/>
        <s v="54- PRESTAR SERVICIOS PROFESIONALES A LA  ALCALDÍA LOCAL DE LA CANDELARIA PARA LA ARTICULACION DE LA POLITICA PUBLICA DE PAZ Y RECONCILIACION"/>
        <s v="55- PRESTAR SERVICIOS PARA REALIZAR LAS ACTIVIDADES QUE PROMUEVAN EL RECONOCIMIENTO Y PROTECCIÓN DE LOS DERECHOS DE LAS MUJERES CANDELARIAS"/>
        <s v="56- PRESTAR SERVICIOS PROFESIONALES PARA COORDINAR LA ARTICULACIÓN, ASISTENCIA Y ACOMPAÑAMIENTO DE LOS PROCESOS DE PLANEACIÓN LOCAL, MANEJO DE LA POLITICA PUBLICA PARA LA PROMOCIÓN DE LA PARTICIPACIÓN DE LAS MUJERES Y DE LA EQUIDAD DE GÉNERO EN LA ALCALDIA LOCAL DE LA CANDELARIA."/>
        <s v="57- PRESTACIÓN DE SERVICIOS DE APOYO ADMINISTRATIVO Y ASISTENCIAL A LA ALCALDIA LOCAL DE LA CANDELARIA."/>
        <s v="58- PRESTAR SERVICIOS DE APOYO TÉCNICO AL FONDO DE DESARROLLO LOCAL DE LA CANDELARIA EN LA ADMINISTRACIÓN DE LAS CASAS COMUNITARIAS DE LA LOCALIDAD DE LA CANDELARIA, DE CONFORMIDAD CON EL ACUERDO LOCAL 006 DE 2013- BELEN"/>
        <s v="59- PRESTAR SERVICIOS PROFESIONALES PARA APOYAR AL ALCALDE LOCAL DE LA CANDELARIA, EN LA GESTIÓN DE LOS ASUNTOS RELACIONADOS CON SEGURIDAD CIUDADANA, CONVIVENCIA Y PREVENCIÓN DE CONFLICTIVIDADES, VIOLENCIAS Y DELITOS EN LA LOCALIDAD, DE CONFORMIDAD CON EL MARCO NORMATIVO APLICABLE EN LA MATERIA."/>
        <s v="60- PRESTAR SERVICIOS DE APOYO EN LAS ACTIVIDADES DE SEGURIDAD Y CONVIVENCIA CIUDADANA, DE ACUERDO A LAS NECESIDADES Y ESTRATEGIAS DE LA ALCALDIA LOCAL DE LA CANDELARIA."/>
        <s v="61- EJECUTAR A PRECIOS UNITARIOS FIJOS Y A MONTO AGOTABLE LAS ACTIVIDADES Y OBRAS REQUERIDAS PARA LA CONSERVACIÓN DEL ESPACIO PÚBLICO PEATONAL CON ACCIONES DE CONSERVACIÓN QUE FOMENTE EL ACCESO DE LAS PERSONAS CON DISCAPACIDAD EN LA LOCALIDAD DE LA CANDELARIA"/>
        <s v="62- PRESTAR SERVICIOS PROFESIONALES PARA REALIZAR LA COORDINACION TÉCNICA DEL SEGUIMIENTO DE PLANES, POLÍTICAS, PROGRAMAS Y PROYECTOS DE INFRAESTRUCTURA Y OBRAS CIVILES QUE DESARROLLE LA ALCALDÍA LOCAL DE LA CANDELARIA."/>
        <s v="63- PRESTAR SERVICIOS PROFESIONALES PARA APOYAR TECNICAMENTE EL CUMPLIMIENTO DE PLANES, POLÍTICAS, PROGRAMAS Y PROYECTOS DE INFRAESTRUCTURA Y OBRAS CIVILES QUE DESARROLLE LA ALCALDÍA LOCAL DE LA CANDELARIA."/>
        <s v="64- PRESTAR SERVICIOS PROFESIONALES PARA APOYAR EL SEGUIMIENTO JURÍDICO DE LOS PROYECTOS DE INFRAESTRUCTURA Y OBRA, ASÍ COMO LOS DEMÁS ASUNTOS CONTRACTUALES QUE SE REQUIERAN."/>
        <s v="65- PRESTAR SERVICIOS PROFESIONALES PARA APOYAR EL SEGUIMIENTO JURÍDICO DE LOS PROYECTOS DE INFRAESTRUCTURA Y OBRA, ASÍ COMO LOS DEMÁS ASUNTOS CONTRACTUALES QUE SE REQUIERAN."/>
        <s v="66- PRESTACIÓN DE SERVICIOS DE APOYO  TECNICO ADMINISTRATIVO  A LA ALCALDIA LOCAL DE LA CANDELARIA."/>
        <s v="67- EJECUTAR A PRECIOS UNITARIOS FIJOS Y A MONTO AGOTABLE LAS ACTIVIDADES Y OBRAS REQUERIDAS PARA LA INTERVENCIÓN DE LA MALLA VIAL LOCAL"/>
        <s v="68-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
        <s v="69-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
        <s v="70- PRESTACIÓN DE SERVICIOS PROFESIONALES AL FONDO DE DESARROLLO LOCAL DE LA CANDELARIA APOYANDO JURIDICAMENTE LAS ETAPAS PRECONTRACTUAL, CONTRACTUAL Y POSCONTRACTUAL DE LOS PROCESOS DE CONTRATACIÓN PARA EL CUMPLIMIENTO DE LOS PLANES, PROGRAMAS Y PROYECTOS ESTABLECIDOS EN EL PLAN DE DESARROLLO LOCAL DE LA LOCALIDAD. "/>
        <s v="71-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
        <s v="72- PRESTAR SERVICIOS PROFESIONALES AL FONDO DE DESARROLLO LOCAL DE LA CANDELARIA COMO ABOGADO DE APOYO AL DESPACHO DE LA ALCALDESA LOCAL, EN LAS DIFERENTES ACTIVIDADES Y FUNCIONES QUE LE SEAN ASIGNADAS."/>
        <s v="73- PRESTAR SERVICIOS PROFESIONALES ESPECIALIZADOS AL FONDO DE DESARROLLO LOCAL DE LA CANDELARIA EN EL DESPACHO  DE LA ALCALDESA LOCAL PARA BRINDAR LINEAMIENTOS JURIDICOS Y ADMINISTRATIVOS PARA LA ORIENTACION DE TEMAS PRIORITARIOS DE LA ENTIDAD."/>
        <s v="74- 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
        <s v="75- PRESTAR SERVICIOS PROFESIONALES AL FONDO DE DESARROLLO LOCAL DE LA CANDELARIA PARA APOYAR Y FORTALECER LAS GESTIONES RELACIONADAS CON LA OFICINA DE CONTABILIDAD DE LA ENTIDAD"/>
        <s v="76- PRESTACIÓN DE SERVICIOS DE APOYO ADMINISTRATIVO Y ASISTENCIAL A LA GESTION DE LA JUNTA ADMINISTRADORA LOCAL DE LA CANDELARIA."/>
        <s v="77- PRESTAR SERVICIOS DE APOYO AL FONDO DE DESARROLLO LOCAL DE LA CANDELARIA COMO CONDUCTOR(A) DE LOS VEHICULOS A CARGO DE LA ENTIDAD."/>
        <s v="78- PRESTAR SERVICIOS DE APOYO AL FONDO DE DESARROLLO LOCAL DE LA CANDELARIA COMO CONDUCTOR(A) DE LOS VEHICULOS A CARGO DE LA ENTIDAD Y APOYO LOGISTICO QUE LE SEAN ASIGNADOS"/>
        <s v="79- PRESTAR SERVICIOS DE APOYO AL FONDO DE DESARROLLO LOCAL DE LA CANDELARIA COMO CONDUCTOR(A) DE LOS VEHICULOS A CARGO DE LA ENTIDAD."/>
        <s v="80- PRESTAR SERVICIOS TÉCNICOS PARA APOYAR AL FONDO DE DESARROLLO LOCAL DE LA CANDELARIA EN LAS TAREAS OPERATIVAS DE CARÁCTER ARCHIVÍSTICO DESARROLLADAS, PARA GARANTIZAR LA APLICACIÓN CORRECTA DE LOS PROCEDIMIENTOS TÉCNICOS."/>
        <s v="81- PRESTAR SERVICIOS TÉCNICOS PARA APOYAR AL FONDO DE DESARROLLO LOCAL DE LA CANDELARIA EN LAS TAREAS OPERATIVAS DE CARÁCTER ARCHIVÍSTICO DESARROLLADAS, PARA GARANTIZAR LA APLICACIÓN CORRECTA DE LOS PROCEDIMIENTOS TÉCNICOS."/>
        <s v="82- PRESTAR SERVICIOS ASISTENCIALES  AL ÁREA DE GESTIÓN DE DESARROLLO LOCAL, EN LOS PROCESOS DE COMPETENCIA RELACIONADOS CON LAS  ACTIVIDADES DE GESTION  ADMINISTRATIVA  DE LA ALCALDÍA LOCAL DE LA CANDELARIA"/>
        <s v="83- PRESTAR SERVICIOS ASISTENCIALES  AL ÁREA DE GESTIÓN DE DESARROLLO LOCAL, EN LOS PROCESOS DE COMPETENCIA RELACIONADOS CON LAS  ACTIVIDADES DE GESTION  ADMINISTRATIVA  DE LA ALCALDÍA LOCAL DE LA CANDELARIA"/>
        <s v="84- PRESTACIÓN DE SERVICIOS DE APOYO TÉCNICO AL FONDO DE DESARROLLO LOCAL DE LA CANDELARIA EN LOS ASUNTOS RELACIONADOS CON LA OFICINA DEL ALMACEN DE LA ENTIDAD."/>
        <s v="85- PRESTAR SERVICIOS DE APOYO ADMINISTRATIVO Y ASISTENCIAL AL FONDO DE DESARROLLO LOCAL DE LA CANDELARIA, EN EL CENTRO DE INFORMACIÓN Y DOCUMENTACIÓN (CDI), PARA LA NOTIFICACIÓN DE CORRESPONDENCIA DE LA ENTIDAD."/>
        <s v="86- PRESTAR SERVICIOS DE APOYO ADMINISTRATIVO Y ASISTENCIAL AL FONDO DE DESARROLLO LOCAL DE LA CANDELARIA, EN EL CENTRO DE INFORMACIÓN Y DOCUMENTACIÓN (CDI), PARA LA NOTIFICACIÓN DE CORRESPONDENCIA DE LA ENTIDAD."/>
        <s v="87- 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
        <s v="88- PRESTAR SERVICIOS PROFESIONALES PARA APOYAR TODAS LAS ESTRATEGIAS Y GESTIONES DE PARTICIPCION DE LA ALCALDIA LOCAL DE LA CANDELARIA"/>
        <s v="89- PRESTAR SERVICIOS ASISTENCIALES  AL ÁREA DE GESTIÓN DE DESARROLLO LOCAL, EN LOS PROCESOS DE COMPETENCIA RELACIONADOS CON LAS  ACTIVIDADES DE GESTION  ADMINISTRATIVA  DE LA ALCALDÍA LOCAL DE LA CANDELARIA"/>
        <s v="90- PRESTAR SERVICIOS PROFESIONALES AL FONDO DE DESARROLLO LOCAL DE LA CANDELARIA PARA APOYAR LAS GESTIONES RELACIONADAS CON LA OFICINA DE PRESUPUESTO DE LA ENTIDAD."/>
        <s v="91- PRESTAR SERVICIOS PROFESIONALES AL FONDO DE DESARROLLO LOCAL DE LA CANDELARIA EN ASUNTOS RELACIONADOS CON PLANEACIÓN, PRESENTACIÓN, EJECUCIÓN Y SEGUIMIENTO DE LOS PROYECTOS ENCAMINADOS A LA GESTIÓN DE RIESGOS Y CAMBIO CLIMÁTICO EN LA LOCALIDAD."/>
        <s v="92- PRESTAR SERVICIOS PROFESIONALES ESPECIALIZADOS AL FONDO DE DESARROLLO LOCAL DE LA CANDELARIA PARA APOYAR LA COORDINACIÓN DE LA GESTIÓN CONTRACTUAL DE LA ENTIDAD Y DEMÁS ASUNTOS QUE SE REQUIERAN."/>
        <s v="93- 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
        <s v="94- PRESTAR SERVICIOS PROFESIONALES AL FONDO DE DESARROLLO LOCAL  PARA APOYAR LA FORMULACIÓN, EJECUCIÓN, SEGUIMIENTO Y MEJORA CONTINUA DE LAS HERRAMIENTAS QUE CONFORMAN LA GESTIÓN AMBIENTAL INSTITUCIONAL DE LA ALCALDIA LOCAL. "/>
        <s v="95- PRESTAR SERVICIOS ASISTENCIALES  AL ÁREA DE GESTIÓN DE DESARROLLO LOCAL, EN LOS PROCESOS DE COMPETENCIA RELACIONADOS CON LAS  ACTIVIDADES DE GESTION  ADMINISTRATIVA  DE LA ALCALDÍA LOCAL DE LA CANDELARIA"/>
        <s v="96- PRESTAR SERVICIOS DE APOYO A LA GESTIÓN DEL FONDO DE DESARROLLO LOCAL DE LA CANDELARIA, EN EL CENTRO DE INFORMACIÓN Y DOCUMENTACIÓN (CDI), PARA EL MANEJO Y PROCESO DE DISTRIBUCIÓN DE CORRESPONDENCIA EN GENERAL."/>
        <s v="97- PRESTAR SERVICIOS ESPECIALIZADOS EN MATERIA JURIDICA Y EN ARTICULACIÓN INTERINSTITUCIONAL A LA ALCALDIA LOCAL DE LA CANDELARIA "/>
        <s v="98- PRESTAR SERVICIOS ESPECIALIZADOS  DE PLANEACION EN EL DESPACHO DE LA ALCALDIA LOCAL DE LA CANDELARIA "/>
        <s v="99- PRESTAR SERVICIOS PROFESIONALES  EN MATERIA DE PLANEACION EN LA ALCALDIA LOCAL DE LA CANDELARIA. "/>
        <s v="100- PRESTAR SERVICIOS DE APOYO ADMINISTRATIVO Y ASISTENCIAL AL ÁREA DE GESTIÓN DE DESARROLLO LOCAL, EN LOS PROCESOS DE COMPETENCIA RELACIONADOS CON LA  ACTIVIDADES DE GESTION DOCUMENTAL  DE LA ALCALDÍA LOCAL DE LA CANDELARIA"/>
        <s v="101-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
        <s v="102- PRESTAR SERVICIOS DE APOYO TÉCNICO AL FONDO DE DESARROLLO LOCAL DE LA CANDELARIA EN LAS GESTIONES ADMINISTRATIVAS RELACIONADAS CON EL CONJUNTO DE ACTIVIDADES PARA EL DESARROLLO DE LOS EJERCICIOS DE PARTICIPACIÓN E INTERLOCUCIÓN CON LA COMUNIDAD DE LA LOCALIDAD"/>
        <s v="103- PRESTAR SERVICIOS PROFESIONALES PARA APOYAR AL FONDO DE DESARROLLO LOCAL DE LA CANDELARIA EN LA GESTION JURIDICO FINANCIERA DE LA PLANEACION EN MATERIA DE LA EJECUCION DEL PLAN DE DESARROLLO LOCAL Y GESTION ADMINISTRATIVA."/>
        <s v="104- SUMINISTRO DE REFRIGERIOS, A PRECIOS UNITARIOS Y A MONTO AGOTABLE PARA FORTALECER LA PARTICIPACIÓN EN EL PROCESO DE RENDICIÓN DE CUENTAS PARA EL FORTALECIMIENTO INSTITUCIONAL"/>
        <s v="105- PRESTAR SERVICIOS PROFESIONALES PARA APOYAR JURÍDICAMENTE A LA ALCALDIA LOCAL DE LA CANDELARIA."/>
        <s v="106- PRESTAR SERVICIOS PROFESIONALES COMO ABOGADO DE APOYO A LA IDENTIFICACIÓN, ANÁLISIS, REPARTO Y SEGUIMIENTO DE EXPEDIENTES PROCESALES EN EL ÁREA DE GESTIÓN POLICIVA DE LA ALCALDÍA LOCAL DE LA CANDELARIA."/>
        <s v="107- PRESTAR SERVICIOS DE APOYO ADMINISTRATIVO Y ASISTENCIAL EN LA GESTIÓN DOCUMENTAL DE LA ALCALDÍA LOCAL DE LA CANDELARIA,  ACOMPAÑANDO AL EQUIPO JURÍDICO DE DEPURACIÓN EN LAS LABORES OPERATIVAS QUE GENERA EL PROCESO DE IMPULSO DE LAS ACTUACIONES ADMINISTRATIVAS."/>
        <s v="108- PRESTAR SERVICIOS PROFESIONALES PARA APOYAR JURÍDICAMENTE LA EJECUCIÓN DE LAS ACCIONES REQUERIDAS PARA LA DEPURACIÓN DE LAS ACTUACIONES ADMINISTRATIVAS QUE CURSAN EN LA ALCALDÍA LOCAL DE LA CANDELARIA."/>
        <s v="109- PRESTAR SERVICIOS PROFESIONALES PARA APOYAR JURÍDICAMENTE LA EJECUCIÓN DE LAS ACCIONES REQUERIDAS PARA LA DEPURACIÓN DE LAS ACTUACIONES ADMINISTRATIVAS QUE CURSAN EN LA ALCALDÍA LOCAL DE LA CANDELARIA."/>
        <s v="110- PRESTAR SERVICIOS PROFESIONALES PARA APOYAR JURÍDICAMENTE LA EJECUCIÓN DE LAS ACCIONES REQUERIDAS PARA LA DEPURACIÓN DE LAS ACTUACIONES ADMINISTRATIVAS QUE CURSAN EN LA ALCALDÍA LOCAL DE LA CANDELARIA."/>
        <s v="111- PRESTAR SERVICIOS PROFESIONALES PARA APOYAR TÉCNICAMENTE LAS DISTINTAS ETAPAS DE LOS PROCESOS DE COMPETENCIA DE LA ALCALDÍA LOCAL PARA LA DEPURACIÓN DE ACTUACIONES ADMINITRATIVAS."/>
        <s v="112- PRESTAR SERVICIOS PROFESIONALES PARA APOYAR JURÍDICAMENTE LA EJECUCIÓN DE LAS ACCIONES REQUERIDAS PARA EL TRÁMITE E IMPULSO PROCESAL DE LAS ACTUACIONES CONTRAVENCIONALES Y/O QUERELLAS QUE CURSEN EN LAS INSPECCIONES DE POLICÍA DE LA LOCALIDAD DE LA CANDELARIA."/>
        <s v="113- PRESTAR SERVICIOS PROFESIONALES COMO ABOGADO COBRO PERSUASIVO - EN EL ÁREA DE GESTIÓN POLICIVA Y JURÍDICA DE LA ALCALDIA LOCAL DE LA CANDELARIA."/>
        <s v="114- PRESTAR SERVICIOS DE APOYO ADMINISTRATIVO Y ASISTENCIAL EN LA GESTIÓN DE LA ALCALDÍA LOCAL DE LA CANDELARIA EN EL TRÁMITE DE LOS COMPARENDOS Y QUERELLAS, DE CONFORMIDAD CON EL CODIGO NACIONAL DE POLICIA-LEY 1801 DE 2016."/>
        <s v="115- PRESTAR SERVICIOS DE APOYO ADMINISTRATIVO Y ASISTENCIAL EN LA GESTIÓN DE LA ALCALDÍA LOCAL DE LA CANDELARIA EN EL TRÁMITE DE LOS COMPARENDOS Y QUERELLAS, DE CONFORMIDAD CON EL CODIGO NACIONAL DE POLICIA-LEY 1801 DE 2016."/>
        <s v="116- PRESTAR SERVICIOS DE APOYO ADMINISTRATIVO Y ASISTENCIAL  EN LOS PROCESOS EFECTUADOS POR EL  EQUIPO JURÍDICO  DE LA ALCALDÍA LOCAL DE LA CANDELRIA "/>
        <s v="117- PRESTAR SERVICIOS PROFESIONALES PARA APOYAR JURÍDICAMENTE A LA ALCALDIA LOCAL DE LA CANDELARIA."/>
        <s v="118- PRESTAR SERVICIOS PROFESIONALES PARA APOYAR JURÍDICAMENTE LA ATENCIÓN DE PETICIONES, REQUERIMIENTOS, ACCIONES CONSTITUCIONALES Y  COMISIONES JUDICIALES. "/>
        <s v="119- PRESTAR SERVICIOS DE APOYO ADMINISTRATIVO Y ASISTENCIAL AL ÁREA DE GESTIÓN DE DESARROLLO LOCAL, EN LOS PROCESOS DE COMPETENCIA RELACIONADOS CON LA  ACTIVIDADES DE GESTION DOCUMENTAL  DE LA ALCALDÍA LOCAL DE LA CANDELARIA"/>
        <s v="N/A ACTO ADMINISTRATIVO (RESOLUCIÓN, DECRETO, ACUERDO, ETC.)"/>
        <s v="120- SUMINISTRO DE PRODUCTOS DE PAPELERÍA NECESARIOS PARA EL CUMPLIMIENTO DE LAS FUNCIONES ADMINISTRATIVAS Y MISIONALES DE LA ALCALDÍA LOCAL DE LA CANDELARIA"/>
        <s v="121- SUMINISTRO DE ARTÍCULOS DE ESCRITORIO Y ELEMENTOS DE OFICINA NECESARIOS PARA EL FUNCIONAMIENTO DE LA ALCALDÍA LOCAL DE LA CANDELARIA"/>
        <s v="122- SUMINISTRO A MONTO AGOTABLE DEL SERVICIO DE COMBUSTIBLE, GASOLINA Y DIÉSEL PARA LOS VEHÍCULOS DE PROPIEDAD DEL FONDO DE DESARROLLO LOCAL DE LA CANDELARIA"/>
        <s v="123- PRESTACION DE SERVICIO DE RECARGA Y MANTENIMIENTO DE EXTINTORES DE LA ALCALDIA LOCAL DE LA CANDELARIA"/>
        <s v="124- ADQUISICIÓN DE INSUMOS CONSUMIBLES PARA LOS EQUIPOS DE IMPRESIÓN DE LA ALCALDÍA LOCAL DE LA CANDELARIA"/>
        <s v="125- REALIZAR A MONTO AGOTABLE, EL SUMINISTRO DE MATERIALES Y REPUESTOS DE FERRETERÍA SEGÚN LAS ESPECIFICACIONES Y REQUERIMIENTOS TÉCNICOS PARA EL MANTENIMIENTO PREVENTIVO Y CORRECTIVO DE LOS INMUEBLES PROPIEDAD DEL FONDO DE DESARROLLO LOCAL DE LA CANDELARIA"/>
        <s v="126- SUMINISTRO DEL SERVICIO INTEGRAL DE ASEO Y CAFETERÍA PARA LAS INSTALACIONES DE PROPIEDAD DEL FONDO DE DESARROLLO LOCAL DE LA ALCALDÍA LOCAL DE LA CANDELARIA"/>
        <s v="127- PRESTACIÓN DEL SERVICIO DE MENSAJERÍA Y DE CORREO CERTIFICADO QUE REQUIERA EL FONDO DE DESARROLLO LOCAL DE LA CANDELARIA"/>
        <s v="128-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s v="N/A SERVICIOS PÚBLICOS"/>
        <s v="129- PRESTACIÓN DEL SERVICIO DE VIGILANCIA Y SEGURIDAD PRIVADA INTEGRAL PERMANENTE PARA TODOS LOS BIENES MUEBLES E INMUEBLES DE PROPIEDAD DE LA ENTIDAD, Y DE LOS QUE LEGALMENTE SEA O LLEGARE A SER RESPONSABLE EL FONDO DE DESARROLLO LOCAL DE LA CANDELARIA "/>
        <s v="130- PRESTAR EL SERVICIO DE MANTENIMIENTO PREVENTIVO Y CORRECTIVO, INCLUYENDO REPUESTOS PARA LOS EQUIPOS DE CÓMPUTO, IMPRESORAS, FOTOCOPIADORAS, SISTEMA ININTERRUMPIDO DE POTENCIA (UPS) Y PLOTTER DE PROPIEDAD DEL FONDO DE DESARROLLO LOCAL DE LA ALCALDÍA LOCAL DE LA CANDELARIA"/>
        <s v="131- ADQUIRIR A TODO COSTO, EL SERVICIO DE MANTENIMIENTO PREVENTIVO Y CORRECTIVO INTEGRAL CON SUMINISTRO DE REPUESTOS Y MANO DE OBRA PARA LOS VEHÍCULOS QUE CONFORMAN EL PARQUE AUTOMOTOR DEL FONDO DE DESARROLLO LOCAL DE LA CANDELARIA"/>
        <s v="132- ADQUIRIR SERVICIOS PARA LA IMPRESIÓN DE DOCUMENTOS DE CARÁCTER LITOGRÁFICO O DIGITAL QUE SE PRODUZCAN EN EL FONDO DE DESARROLLO LOCAL DE LA CANDELARIA"/>
      </sharedItems>
    </cacheField>
    <cacheField name="Tipo de presupuesto" numFmtId="0">
      <sharedItems/>
    </cacheField>
    <cacheField name="Código rubro" numFmtId="0">
      <sharedItems/>
    </cacheField>
    <cacheField name="Descripción rubro" numFmtId="0">
      <sharedItems/>
    </cacheField>
    <cacheField name="Actividad" numFmtId="0">
      <sharedItems/>
    </cacheField>
    <cacheField name="Código meta proyecto" numFmtId="0">
      <sharedItems containsBlank="1" containsMixedTypes="1" containsNumber="1" containsInteger="1" minValue="1" maxValue="4"/>
    </cacheField>
    <cacheField name="Descripción meta proyecto" numFmtId="0">
      <sharedItems containsBlank="1" longText="1"/>
    </cacheField>
    <cacheField name="Códigos UNSPSC" numFmtId="0">
      <sharedItems containsMixedTypes="1" containsNumber="1" containsInteger="1" minValue="15101506" maxValue="95111600" count="31">
        <s v="NA"/>
        <s v="80111600"/>
        <s v="56110000;49101608"/>
        <s v="90141603"/>
        <s v="90151801;90151802;93141701;93141702"/>
        <s v="86101700"/>
        <s v="60120000;60130000;60140000 "/>
        <s v="81101500;81101513;80101600"/>
        <s v="80101500;86101700;86101810"/>
        <n v="93141501"/>
        <n v="70111500"/>
        <s v="95121500"/>
        <s v="70121800;70122000"/>
        <n v="86101800"/>
        <n v="86101700"/>
        <n v="93141500"/>
        <n v="95111600"/>
        <s v="93131600;90101800;90101600"/>
        <s v="14111500;44121600;44121700;44121800;44121900;44122000;44122100"/>
        <n v="15101506"/>
        <s v="46191601;72101509"/>
        <s v="44103103;44103105"/>
        <s v="12352310;20111614;27111708;27111901"/>
        <n v="90101600"/>
        <n v="78102200"/>
        <s v="84131500;84131600"/>
        <s v="92101501;92121701;92121504;46171612"/>
        <n v="76111501"/>
        <s v="81112200;81112300"/>
        <n v="78181500"/>
        <s v="82121503;82121505;82121506"/>
      </sharedItems>
    </cacheField>
    <cacheField name="Ubicación" numFmtId="49">
      <sharedItems/>
    </cacheField>
    <cacheField name="Ubicación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8">
  <r>
    <x v="0"/>
    <s v="Nueva contratación"/>
    <s v="Mínima cuantía"/>
    <x v="0"/>
    <n v="18000000"/>
    <d v="2021-02-26T00:00:00"/>
    <n v="4"/>
    <d v="2021-04-12T00:00:00"/>
    <s v="Mes (s)"/>
    <n v="1"/>
    <s v="No"/>
    <s v="NA"/>
    <s v="No Aplica"/>
    <s v="Fondo de Desarrollo Local de La Candelaria"/>
    <s v="Camilo Medina"/>
    <s v="Camilo Medina"/>
    <n v="3138324001"/>
    <s v="camilo.medina@gobiernobogota.gov.co"/>
    <s v="1 - Adquisición de equipos de cómputo e impresoras para la Alcaldía Local de La Candelaria"/>
    <x v="0"/>
    <x v="0"/>
    <x v="0"/>
    <x v="0"/>
    <s v="NA"/>
    <s v="NA"/>
    <s v="43211500;43212100;43231500;"/>
    <s v="Distrito Capital de Bogotá"/>
    <s v=" -"/>
    <m/>
    <m/>
    <n v="0"/>
    <m/>
  </r>
  <r>
    <x v="1"/>
    <s v="Nueva contratación"/>
    <s v="Mínima cuantía"/>
    <x v="0"/>
    <n v="10000000"/>
    <d v="2021-02-19T00:00:00"/>
    <n v="3"/>
    <d v="2021-03-06T00:00:00"/>
    <s v="Mes (s)"/>
    <n v="1"/>
    <s v="No"/>
    <s v="NA"/>
    <s v="No Aplica"/>
    <s v="Fondo de Desarrollo Local de La Candelaria"/>
    <s v="Andrea López"/>
    <s v="Andrea López"/>
    <n v="3212868515"/>
    <s v="fabiola.lopez@gobiernobogota.gov.co"/>
    <s v="2 - Adquisición y compra de elementos tecnológicos y de comunicación para dotación de la oficina de prensa del Fondo de Desarrollo Local de La Candelaria"/>
    <x v="0"/>
    <x v="1"/>
    <x v="1"/>
    <x v="1"/>
    <s v="NA"/>
    <s v="NA"/>
    <s v="43211500;45121500;45121600;_x000a_"/>
    <s v="Distrito Capital de Bogotá"/>
    <s v=" -"/>
    <m/>
    <m/>
    <m/>
    <m/>
  </r>
  <r>
    <x v="2"/>
    <s v="Nueva contratación"/>
    <s v="Seléccion abreviada - acuerdo marco"/>
    <x v="1"/>
    <n v="9000000"/>
    <d v="2021-03-02T00:00:00"/>
    <n v="3"/>
    <d v="2021-04-01T00:00:00"/>
    <s v="Mes (s)"/>
    <n v="4"/>
    <s v="No"/>
    <s v="NA"/>
    <s v="No Aplica"/>
    <s v="Fondo de Desarrollo Local de La Candelaria"/>
    <s v="Camilo Medina"/>
    <s v="Camilo Medina"/>
    <n v="3138324001"/>
    <s v="camilo.medina@gobiernobogota.gov.co"/>
    <s v="3 - Suministro de artículos y elementos de papelería para el funcionamiento de la Alcaldía Local de La Candelaria"/>
    <x v="0"/>
    <x v="2"/>
    <x v="2"/>
    <x v="2"/>
    <s v="NA"/>
    <s v="NA"/>
    <s v="44121600;44121700;44121800;44121900;44122000;44122100;"/>
    <s v="Distrito Capital de Bogotá"/>
    <s v=" -"/>
    <m/>
    <m/>
    <m/>
    <m/>
  </r>
  <r>
    <x v="3"/>
    <s v="Nueva contratación"/>
    <s v="Seléccion abreviada - acuerdo marco"/>
    <x v="2"/>
    <n v="25000000"/>
    <d v="2021-01-29T00:00:00"/>
    <n v="3"/>
    <d v="2021-03-12T00:00:00"/>
    <s v="Mes (s)"/>
    <n v="12"/>
    <s v="No"/>
    <s v="NA"/>
    <s v="No Aplica"/>
    <s v="Fondo de Desarrollo Local de La Candelaria"/>
    <s v="Nelson Garavito"/>
    <s v="Nelson Garavito"/>
    <n v="3117334532"/>
    <s v="nelson.garavito@gobiernobogota.gov.co"/>
    <s v="4 - Suministro a monto agotable del servicio de combustible, gasolina y diésel para los vehículos de propiedad del Fondo de Desarrollo Local de La Candelaria"/>
    <x v="0"/>
    <x v="3"/>
    <x v="3"/>
    <x v="3"/>
    <s v="NA"/>
    <s v="NA"/>
    <s v="15101506;"/>
    <s v="Distrito Capital de Bogotá"/>
    <s v="ORDEN DE COMPRA 64891"/>
    <m/>
    <s v="ORDEN PAGO 287"/>
    <n v="25000000"/>
    <m/>
  </r>
  <r>
    <x v="4"/>
    <s v="Nueva contratación"/>
    <s v="Mínima cuantía"/>
    <x v="1"/>
    <n v="2000000"/>
    <d v="2021-09-03T00:00:00"/>
    <n v="9"/>
    <d v="2021-09-17T00:00:00"/>
    <s v="Mes (s)"/>
    <n v="1"/>
    <s v="No"/>
    <s v="NA"/>
    <s v="No Aplica"/>
    <s v="Fondo de Desarrollo Local de La Candelaria"/>
    <s v="Camilo Medina"/>
    <s v="Camilo Medina"/>
    <n v="3138324001"/>
    <s v="camilo.medina@gobiernobogota.gov.co"/>
    <s v="5 - Adquisición de insumos consumibles para los equipos de impresión de la Alcaldía Local de La Candelaria"/>
    <x v="0"/>
    <x v="4"/>
    <x v="4"/>
    <x v="4"/>
    <s v="NA"/>
    <s v="NA"/>
    <s v="46191601;72101509;"/>
    <s v="Distrito Capital de Bogotá"/>
    <s v=" -"/>
    <m/>
    <m/>
    <m/>
    <m/>
  </r>
  <r>
    <x v="5"/>
    <s v="Nueva contratación"/>
    <s v="Mínima cuantía"/>
    <x v="1"/>
    <n v="3000000"/>
    <d v="2021-09-03T00:00:00"/>
    <n v="9"/>
    <d v="2021-09-17T00:00:00"/>
    <s v="Mes (s)"/>
    <n v="1"/>
    <s v="No"/>
    <s v="NA"/>
    <s v="No Aplica"/>
    <s v="Fondo de Desarrollo Local de La Candelaria"/>
    <s v="Andrea López"/>
    <s v="Andrea López"/>
    <n v="3212868515"/>
    <s v="fabiola.lopez@gobiernobogota.gov.co"/>
    <s v="6 - Adquisición de muebles y artículos de oficina de la Alcaldía Local de La Candelaria"/>
    <x v="0"/>
    <x v="5"/>
    <x v="5"/>
    <x v="5"/>
    <s v="NA"/>
    <s v="NA"/>
    <s v="44121905;14111500;44121701;44122101;44121510;44122100;"/>
    <s v="Distrito Capital de Bogotá"/>
    <s v=" -"/>
    <m/>
    <m/>
    <m/>
    <m/>
  </r>
  <r>
    <x v="6"/>
    <s v="Modificación"/>
    <s v="Mínima cuantía"/>
    <x v="1"/>
    <n v="2000000"/>
    <d v="2021-07-09T00:00:00"/>
    <n v="7"/>
    <d v="2021-07-27T00:00:00"/>
    <s v="Día(s)"/>
    <n v="45"/>
    <s v="No"/>
    <s v="NA"/>
    <s v="No Aplica"/>
    <s v="Fondo de Desarrollo Local de La Candelaria"/>
    <s v="Luis Alfredo Zamudio"/>
    <s v="Luis Alfredo Zamudio"/>
    <n v="3104926713"/>
    <s v="luis.zamudio@gobiernobogota.gov.co"/>
    <s v="7 - Adición contrato 246-2020 Realizar a monto agotable, el suministro de materiales y repuestos de ferretería según las especificaciones y requerimientos técnicos para el mantenimiento preventivo y correctivo de los inmuebles propiedad del Fondo de Desarrollo Local de La Candelaria"/>
    <x v="0"/>
    <x v="6"/>
    <x v="6"/>
    <x v="6"/>
    <s v="NA"/>
    <s v="NA"/>
    <s v="12352310;20111614;27111708;27111901;"/>
    <s v="Distrito Capital de Bogotá"/>
    <s v=" - "/>
    <m/>
    <m/>
    <m/>
    <m/>
  </r>
  <r>
    <x v="7"/>
    <s v="Nueva contratación"/>
    <s v="Mínima cuantía"/>
    <x v="3"/>
    <n v="1000000"/>
    <d v="2021-04-29T00:00:00"/>
    <n v="5"/>
    <d v="2021-05-13T00:00:00"/>
    <s v="Día(s)"/>
    <n v="45"/>
    <s v="No"/>
    <s v="NA"/>
    <s v="No Aplica"/>
    <s v="Fondo de Desarrollo Local de La Candelaria"/>
    <s v="Andrea López"/>
    <s v="Andrea López"/>
    <n v="3212868515"/>
    <s v="fabiola.lopez@gobiernobogota.gov.co"/>
    <s v="8 - Contratar el servicio de entrega de correspondencia y demás envíos postales que requiera la Alcaldía Local de La Candelaria, en las modalidades de correo nacional, certificado, servicio motorizado y servicio post - express nivel distrital y nacional"/>
    <x v="0"/>
    <x v="7"/>
    <x v="7"/>
    <x v="7"/>
    <s v="NA"/>
    <s v="NA"/>
    <s v="78102201;78102203;78101501;80141800;"/>
    <s v="Distrito Capital de Bogotá"/>
    <s v=" -"/>
    <m/>
    <m/>
    <m/>
    <m/>
  </r>
  <r>
    <x v="8"/>
    <s v="Modificación"/>
    <s v="Mínima cuantía"/>
    <x v="4"/>
    <n v="965264"/>
    <d v="2021-01-25T00:00:00"/>
    <n v="2"/>
    <d v="2021-02-01T00:00:00"/>
    <s v="Día(s)"/>
    <n v="39"/>
    <s v="No"/>
    <s v="NA"/>
    <s v="No Aplica"/>
    <s v="Fondo de Desarrollo Local de La Candelaria"/>
    <s v="Andrea López"/>
    <s v="Andrea López"/>
    <n v="3212868515"/>
    <s v="fabiola.lopez@gobiernobogota.gov.co"/>
    <s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8"/>
    <x v="8"/>
    <x v="8"/>
    <s v="NA"/>
    <s v="NA"/>
    <s v="84131500;84131600;"/>
    <s v="Distrito Capital de Bogotá"/>
    <s v="FDLC-IMC-017-2020"/>
    <m/>
    <s v="CONTRATO SEGUROS 216-2020"/>
    <n v="965264"/>
    <m/>
  </r>
  <r>
    <x v="8"/>
    <s v="Modificación"/>
    <s v="Mínima cuantía"/>
    <x v="4"/>
    <n v="2129541"/>
    <d v="2021-01-25T00:00:00"/>
    <n v="2"/>
    <d v="2021-02-01T00:00:00"/>
    <s v="Día(s)"/>
    <n v="39"/>
    <s v="No"/>
    <s v="NA"/>
    <s v="No Aplica"/>
    <s v="Fondo de Desarrollo Local de La Candelaria"/>
    <s v="Andrea López"/>
    <s v="Andrea López"/>
    <n v="3212868515"/>
    <s v="fabiola.lopez@gobiernobogota.gov.co"/>
    <s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9"/>
    <x v="9"/>
    <x v="8"/>
    <s v="NA"/>
    <s v="NA"/>
    <s v="84131500;84131600;"/>
    <s v="Distrito Capital de Bogotá"/>
    <s v="FDLC-IMC-017-2020"/>
    <m/>
    <s v="CONTRATO SEGUROS 216-2020"/>
    <n v="2129541"/>
    <m/>
  </r>
  <r>
    <x v="8"/>
    <s v="Modificación"/>
    <s v="Mínima cuantía"/>
    <x v="4"/>
    <n v="1035006"/>
    <d v="2021-01-25T00:00:00"/>
    <n v="2"/>
    <d v="2021-02-01T00:00:00"/>
    <s v="Día(s)"/>
    <n v="39"/>
    <s v="No"/>
    <s v="NA"/>
    <s v="No Aplica"/>
    <s v="Fondo de Desarrollo Local de La Candelaria"/>
    <s v="Andrea López"/>
    <s v="Andrea López"/>
    <n v="3212868515"/>
    <s v="fabiola.lopez@gobiernobogota.gov.co"/>
    <s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10"/>
    <x v="10"/>
    <x v="8"/>
    <s v="NA"/>
    <s v="NA"/>
    <s v="84131500;84131600;"/>
    <s v="Distrito Capital de Bogotá"/>
    <s v="FDLC-IMC-017-2020"/>
    <m/>
    <s v="CONTRATO SEGUROS 216-2020"/>
    <n v="1035006"/>
    <m/>
  </r>
  <r>
    <x v="9"/>
    <s v="Nueva contratación"/>
    <s v="Selección abreviada menor cuantía"/>
    <x v="4"/>
    <n v="14534736"/>
    <d v="2021-01-25T00:00:00"/>
    <n v="3"/>
    <d v="2021-03-13T00:00:00"/>
    <s v="Mes (s)"/>
    <n v="12"/>
    <s v="No"/>
    <s v="NA"/>
    <s v="No Aplica"/>
    <s v="Fondo de Desarrollo Local de La Candelaria"/>
    <s v="Andrea López"/>
    <s v="Andrea López"/>
    <n v="3212868515"/>
    <s v="fabiola.lopez@gobiernobogota.gov.co"/>
    <s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8"/>
    <x v="8"/>
    <x v="9"/>
    <s v="NA"/>
    <s v="NA"/>
    <s v="84131500;84131600;"/>
    <s v="Distrito Capital de Bogotá"/>
    <s v="FDLC-SAMC-001-2021"/>
    <m/>
    <s v="CONTRATO SEGUROS 053-2021"/>
    <n v="7560163"/>
    <m/>
  </r>
  <r>
    <x v="9"/>
    <s v="Nueva contratación"/>
    <s v="Selección abreviada menor cuantía"/>
    <x v="4"/>
    <n v="16370459"/>
    <d v="2021-01-25T00:00:00"/>
    <n v="3"/>
    <d v="2021-03-13T00:00:00"/>
    <s v="Mes (s)"/>
    <n v="12"/>
    <s v="No"/>
    <s v="NA"/>
    <s v="No Aplica"/>
    <s v="Fondo de Desarrollo Local de La Candelaria"/>
    <s v="Andrea López"/>
    <s v="Andrea López"/>
    <n v="3212868515"/>
    <s v="fabiola.lopez@gobiernobogota.gov.co"/>
    <s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9"/>
    <x v="9"/>
    <x v="9"/>
    <s v="NA"/>
    <s v="NA"/>
    <s v="84131500;84131600;"/>
    <s v="Distrito Capital de Bogotá"/>
    <s v="FDLC-SAMC-001-2021"/>
    <m/>
    <s v="CONTRATO SEGUROS 053-2021"/>
    <n v="18055989"/>
    <m/>
  </r>
  <r>
    <x v="9"/>
    <s v="Nueva contratación"/>
    <s v="Selección abreviada menor cuantía"/>
    <x v="4"/>
    <n v="28964994"/>
    <d v="2021-01-25T00:00:00"/>
    <n v="3"/>
    <d v="2021-03-13T00:00:00"/>
    <s v="Mes (s)"/>
    <n v="12"/>
    <s v="No"/>
    <s v="NA"/>
    <s v="No Aplica"/>
    <s v="Fondo de Desarrollo Local de La Candelaria"/>
    <s v="Andrea López"/>
    <s v="Andrea López"/>
    <n v="3212868515"/>
    <s v="fabiola.lopez@gobiernobogota.gov.co"/>
    <s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10"/>
    <x v="10"/>
    <x v="9"/>
    <s v="NA"/>
    <s v="NA"/>
    <s v="84131500;84131600;"/>
    <s v="Distrito Capital de Bogotá"/>
    <s v="FDLC-SAMC-001-2021"/>
    <m/>
    <s v="CONTRATO SEGUROS 053-2021"/>
    <n v="39682750"/>
    <m/>
  </r>
  <r>
    <x v="9"/>
    <s v="Nueva contratación"/>
    <s v="Selección abreviada menor cuantía"/>
    <x v="4"/>
    <n v="6000000"/>
    <d v="2021-01-25T00:00:00"/>
    <n v="3"/>
    <d v="2021-03-13T00:00:00"/>
    <s v="Mes (s)"/>
    <n v="12"/>
    <s v="No"/>
    <s v="NA"/>
    <s v="No Aplica"/>
    <s v="Fondo de Desarrollo Local de La Candelaria"/>
    <s v="Andrea López"/>
    <s v="Andrea López"/>
    <n v="3212868515"/>
    <s v="fabiola.lopez@gobiernobogota.gov.co"/>
    <s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11"/>
    <x v="11"/>
    <x v="9"/>
    <s v="NA"/>
    <s v="NA"/>
    <s v="84131500;84131600;"/>
    <s v="Distrito Capital de Bogotá"/>
    <s v="FDLC-SAMC-001-2021"/>
    <m/>
    <s v="CONTRATO SEGUROS 053-2021"/>
    <n v="2226450"/>
    <m/>
  </r>
  <r>
    <x v="9"/>
    <s v="Nueva contratación"/>
    <s v="Selección abreviada menor cuantía"/>
    <x v="4"/>
    <n v="10000000"/>
    <d v="2021-01-25T00:00:00"/>
    <n v="3"/>
    <d v="2021-03-13T00:00:00"/>
    <s v="Mes (s)"/>
    <n v="12"/>
    <s v="No"/>
    <s v="NA"/>
    <s v="No Aplica"/>
    <s v="Fondo de Desarrollo Local de La Candelaria"/>
    <s v="Luis Alfredo Zamudio"/>
    <s v="Luis Alfredo Zamudio"/>
    <n v="3104926713"/>
    <s v="luis.zamudio@gobiernobogota.gov.co"/>
    <s v="10 - Contratar el seguro de vida grupo que ampare los ediles del Fondo de Desarrollo Local de La Candelaria_x000a_"/>
    <x v="0"/>
    <x v="12"/>
    <x v="12"/>
    <x v="10"/>
    <s v="NA"/>
    <s v="NA"/>
    <s v="84131600;"/>
    <s v="Distrito Capital de Bogotá"/>
    <s v="FDLC-SAMC-001-2021"/>
    <m/>
    <s v="CONTRATO SEGUROS 054-2021"/>
    <n v="9989579"/>
    <m/>
  </r>
  <r>
    <x v="9"/>
    <s v="Nueva contratación"/>
    <s v="Selección abreviada menor cuantía"/>
    <x v="4"/>
    <n v="2000000"/>
    <d v="2021-01-25T00:00:00"/>
    <n v="3"/>
    <d v="2021-03-13T00:00:00"/>
    <s v="Mes (s)"/>
    <n v="12"/>
    <s v="No"/>
    <s v="NA"/>
    <s v="No Aplica"/>
    <s v="Fondo de Desarrollo Local de La Candelaria"/>
    <s v="Andrea López"/>
    <s v="Andrea López"/>
    <n v="3212868515"/>
    <s v="fabiola.lopez@gobiernobogota.gov.co"/>
    <s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
    <x v="0"/>
    <x v="13"/>
    <x v="13"/>
    <x v="9"/>
    <s v="NA"/>
    <s v="NA"/>
    <s v="84131500;84131600;"/>
    <s v="Distrito Capital de Bogotá"/>
    <s v="FDLC-SAMC-001-2021"/>
    <m/>
    <m/>
    <n v="0"/>
    <m/>
  </r>
  <r>
    <x v="10"/>
    <s v="Nueva contratación"/>
    <s v="Concurso de méritos abierto"/>
    <x v="5"/>
    <n v="0"/>
    <d v="2021-09-13T00:00:00"/>
    <n v="10"/>
    <d v="2021-11-12T00:00:00"/>
    <s v="Mes (s)"/>
    <n v="12"/>
    <s v="No"/>
    <s v="NA"/>
    <s v="No Aplica"/>
    <s v="Fondo de Desarrollo Local de La Candelaria"/>
    <s v="Andrea López"/>
    <s v="Andrea López"/>
    <n v="3212868515"/>
    <s v="fabiola.lopez@gobiernobogota.gov.co"/>
    <s v="11 - Prestar el servicio de intermediación de seguros, asesoría para el manejo del programa de seguros y adquisición de pólizas para la cobertura del riesgo de los bienes e intereses patrimoniales del Fondo de Desarrollo Local de La Candelaria, así como de aquellos por los cuales sea o fuere legalmente responsable y la gestión integral de administración de siniestros y reclamaciones"/>
    <x v="0"/>
    <x v="14"/>
    <x v="14"/>
    <x v="11"/>
    <s v="NA"/>
    <s v="NA"/>
    <s v="84131500;84131503;84131512;84131600;"/>
    <s v="Distrito Capital de Bogotá"/>
    <s v=" -"/>
    <m/>
    <m/>
    <n v="0"/>
    <m/>
  </r>
  <r>
    <x v="11"/>
    <s v="Nueva contratación"/>
    <s v="Seléccion abreviada - acuerdo marco"/>
    <x v="6"/>
    <n v="4000000"/>
    <d v="2021-02-15T00:00:00"/>
    <n v="3"/>
    <d v="2021-04-01T00:00:00"/>
    <s v="Mes (s)"/>
    <n v="6"/>
    <s v="No"/>
    <s v="NA"/>
    <s v="No Aplica"/>
    <s v="Fondo de Desarrollo Local de La Candelaria"/>
    <s v="Camilo Medina"/>
    <s v="Camilo Medina"/>
    <n v="3138324001"/>
    <s v="camilo.medina@gobiernobogota.gov.co"/>
    <s v="12 - Adquirir las licencias del software para el normal funcionamiento de los equipos de cómputo del Fondo de Desarrollo Local de La Candelaria"/>
    <x v="0"/>
    <x v="15"/>
    <x v="15"/>
    <x v="12"/>
    <s v="NA"/>
    <s v="NA"/>
    <s v="43230000; 43232900"/>
    <s v="Distrito Capital de Bogotá"/>
    <s v=" -"/>
    <m/>
    <m/>
    <m/>
    <m/>
  </r>
  <r>
    <x v="12"/>
    <s v="Nueva contratación"/>
    <s v="Mínima cuantía"/>
    <x v="7"/>
    <n v="5000000"/>
    <d v="2021-02-22T00:00:00"/>
    <n v="3"/>
    <d v="2021-04-08T00:00:00"/>
    <s v="Mes (s)"/>
    <n v="3"/>
    <s v="No"/>
    <s v="NA"/>
    <s v="No Aplica"/>
    <s v="Fondo de Desarrollo Local de La Candelaria"/>
    <s v="Andrea López"/>
    <s v="Andrea López"/>
    <n v="3212868515"/>
    <s v="fabiola.lopez@gobiernobogota.gov.co"/>
    <s v="13 - Prestación de servicios para la divulgación de campañas de comunicación institucionales promovidas por la Alcaldía Local de La Candelaria, mediante la planeación, ordenación, seguimiento y compra de espacios en diferentes medios de comunicación masivos, directos, alternativos, comunitarios y digitales, sujetándose a los lineamientos estratégicos que sugiera la entidad"/>
    <x v="0"/>
    <x v="16"/>
    <x v="16"/>
    <x v="13"/>
    <s v="NA"/>
    <s v="NA"/>
    <s v="83121700;82101500;82101600;82101700;82101900;"/>
    <s v="Distrito Capital de Bogotá"/>
    <s v=" -"/>
    <m/>
    <m/>
    <m/>
    <m/>
  </r>
  <r>
    <x v="13"/>
    <s v="Nueva contratación"/>
    <s v="Mínima cuantía"/>
    <x v="8"/>
    <n v="5000000"/>
    <d v="2021-03-08T00:00:00"/>
    <n v="3"/>
    <d v="2021-04-22T00:00:00"/>
    <s v="Mes (s)"/>
    <n v="5"/>
    <s v="No"/>
    <s v="NA"/>
    <s v="No Aplica"/>
    <s v="Fondo de Desarrollo Local de La Candelaria"/>
    <s v="Andrea López"/>
    <s v="Andrea López"/>
    <n v="3212868515"/>
    <s v="fabiola.lopez@gobiernobogota.gov.co"/>
    <s v="14 - Contratar la adquisición, instalación e interconexión para la transferencia de datos y puesta en marcha de recursos tecnológicos para la adecuación de la red de datos de área local "/>
    <x v="0"/>
    <x v="17"/>
    <x v="17"/>
    <x v="14"/>
    <s v="NA"/>
    <s v="NA"/>
    <s v="81111811;81112300;81112000;"/>
    <s v="Distrito Capital de Bogotá"/>
    <s v=" -"/>
    <m/>
    <m/>
    <m/>
    <m/>
  </r>
  <r>
    <x v="14"/>
    <s v="Modificación"/>
    <s v="Licitación pública"/>
    <x v="9"/>
    <n v="118856001"/>
    <d v="2021-02-09T00:00:00"/>
    <n v="2"/>
    <d v="2021-02-25T00:00:00"/>
    <s v="Día(s)"/>
    <n v="42"/>
    <s v="No"/>
    <s v="NA"/>
    <s v="No Aplica"/>
    <s v="Fondo de Desarrollo Local de La Candelaria"/>
    <s v="Nelson Garavito"/>
    <s v="Nelson Garavito"/>
    <n v="3117334532"/>
    <s v="nelson.garavito@gobiernobogota.gov.co"/>
    <s v="15 - Adición contrato 117-2020 Prestación del servicio de vigilancia y seguridad privada integral permanente para todos los bienes muebles e inmuebles de propiedad de la entidad, y de los que legalmente sea o llegare a ser responsable el Fondo de Desarrollo Local de La Candelaria "/>
    <x v="0"/>
    <x v="18"/>
    <x v="18"/>
    <x v="15"/>
    <s v="NA"/>
    <s v="NA"/>
    <s v="92101501;92121701;92121504;46171612;"/>
    <s v="Distrito Capital de Bogotá"/>
    <s v="FDLC-LP-007-2020"/>
    <m/>
    <s v="CONTRATO 117-2020"/>
    <n v="114398122"/>
    <n v="4457879"/>
  </r>
  <r>
    <x v="15"/>
    <s v="Nueva contratación"/>
    <s v="Licitación pública"/>
    <x v="9"/>
    <n v="768143999"/>
    <d v="2021-02-01T00:00:00"/>
    <n v="3"/>
    <d v="2021-04-08T00:00:00"/>
    <s v="Mes (s)"/>
    <n v="10"/>
    <s v="No"/>
    <s v="NA"/>
    <s v="No Aplica"/>
    <s v="Fondo de Desarrollo Local de La Candelaria"/>
    <s v="Nelson Garavito"/>
    <s v="Nelson Garavito"/>
    <n v="3117334532"/>
    <s v="nelson.garavito@gobiernobogota.gov.co"/>
    <s v="16 - Prestación del servicio de vigilancia y seguridad privada integral permanente para todos los bienes muebles e inmuebles de propiedad de la entidad, y de los que legalmente sea o llegare a ser responsable el Fondo de Desarrollo Local de La Candelaria "/>
    <x v="0"/>
    <x v="18"/>
    <x v="18"/>
    <x v="16"/>
    <s v="NA"/>
    <s v="NA"/>
    <s v="92101501;92121701;92121504;46171612;"/>
    <s v="Distrito Capital de Bogotá"/>
    <s v="SABM-066-2021"/>
    <m/>
    <s v="SABM-066-2021"/>
    <n v="635830163"/>
    <n v="132313836"/>
  </r>
  <r>
    <x v="16"/>
    <s v="Nueva contratación"/>
    <s v="Seléccion abreviada - acuerdo marco"/>
    <x v="10"/>
    <n v="213000000"/>
    <d v="2021-01-29T00:00:00"/>
    <n v="2"/>
    <d v="2021-03-06T00:00:00"/>
    <s v="Mes (s)"/>
    <n v="11"/>
    <s v="No"/>
    <s v="NA"/>
    <s v="No Aplica"/>
    <s v="Fondo de Desarrollo Local de La Candelaria"/>
    <s v="Nelson Garavito"/>
    <s v="Nelson Garavito"/>
    <n v="3117334532"/>
    <s v="nelson.garavito@gobiernobogota.gov.co"/>
    <s v="17 - Suministro del servicio integral de aseo y cafetería para las instalaciones de propiedad del Fondo de Desarrollo Local de la Alcaldía Local de La Candelaria"/>
    <x v="0"/>
    <x v="19"/>
    <x v="19"/>
    <x v="17"/>
    <s v="NA"/>
    <s v="NA"/>
    <s v="76111501;"/>
    <s v="Distrito Capital de Bogotá"/>
    <s v="ORDEN DE COMPRA 65329"/>
    <m/>
    <s v="ORDEN DE COMPRA 65329"/>
    <n v="181395839"/>
    <m/>
  </r>
  <r>
    <x v="17"/>
    <s v="Nueva contratación"/>
    <s v="Mínima cuantía"/>
    <x v="11"/>
    <n v="16000000"/>
    <d v="2021-02-16T00:00:00"/>
    <n v="3"/>
    <d v="2021-03-08T00:00:00"/>
    <s v="Mes (s)"/>
    <n v="11"/>
    <s v="No"/>
    <s v="NA"/>
    <s v="No Aplica"/>
    <s v="Fondo de Desarrollo Local de La Candelaria"/>
    <s v="Luis Alfredo Zamudio"/>
    <s v="Luis Alfredo Zamudio"/>
    <n v="3104926713"/>
    <s v="luis.zamudio@gobiernobogota.gov.co"/>
    <s v="18 - Prestar el servicio de mantenimiento preventivo y correctivo, incluyendo repuestos para las impresoras, fotocopiadoras, sistema ininterrumpido de potencia (UPS) y plotter de propiedad del Fondo de Desarrollo Local de la Alcaldía Local de La Candelaria"/>
    <x v="0"/>
    <x v="20"/>
    <x v="20"/>
    <x v="18"/>
    <s v="NA"/>
    <s v="NA"/>
    <s v="81000000;81110000;"/>
    <s v="Distrito Capital de Bogotá"/>
    <s v=" -"/>
    <m/>
    <m/>
    <m/>
    <m/>
  </r>
  <r>
    <x v="18"/>
    <s v="Nueva contratación"/>
    <s v="Mínima cuantía"/>
    <x v="11"/>
    <n v="20000000"/>
    <d v="2021-02-26T00:00:00"/>
    <n v="3"/>
    <d v="2021-04-12T00:00:00"/>
    <s v="Mes (s)"/>
    <n v="7"/>
    <s v="No"/>
    <s v="NA"/>
    <s v="No Aplica"/>
    <s v="Fondo de Desarrollo Local de La Candelaria"/>
    <s v="Andrea López"/>
    <s v="Andrea López"/>
    <n v="3212868515"/>
    <s v="fabiola.lopez@gobiernobogota.gov.co"/>
    <s v="19 - Adquirir a todo costo, el servicio de mantenimiento preventivo y correctivo integral con suministro de repuestos y mano de obra para los vehículos que conforman el parque automotor del Fondo de Desarrollo Local de La Candelaria"/>
    <x v="0"/>
    <x v="21"/>
    <x v="21"/>
    <x v="19"/>
    <s v="NA"/>
    <s v="NA"/>
    <s v="78181500;"/>
    <s v="Distrito Capital de Bogotá"/>
    <s v=" -"/>
    <m/>
    <m/>
    <m/>
    <m/>
  </r>
  <r>
    <x v="19"/>
    <s v="Nueva contratación"/>
    <s v="Mínima cuantía"/>
    <x v="11"/>
    <n v="1000000"/>
    <d v="2021-02-22T00:00:00"/>
    <n v="3"/>
    <d v="2021-03-08T00:00:00"/>
    <s v="Mes (s)"/>
    <n v="1"/>
    <s v="No"/>
    <s v="NA"/>
    <s v="No Aplica"/>
    <s v="Fondo de Desarrollo Local de La Candelaria"/>
    <s v="Luis Alfredo Zamudio"/>
    <s v="Luis Alfredo Zamudio"/>
    <n v="3104926713"/>
    <s v="luis.zamudio@gobiernobogota.gov.co"/>
    <s v="20 - Mantenimiento preventivo y correctivo de equipos y máquinas eléctricas de propiedad del Fondo de Desarrollo Local de La Candelaria "/>
    <x v="0"/>
    <x v="22"/>
    <x v="22"/>
    <x v="20"/>
    <s v="NA"/>
    <s v="NA"/>
    <s v="72154066;73152108;"/>
    <s v="Distrito Capital de Bogotá"/>
    <s v=" -"/>
    <m/>
    <m/>
    <m/>
    <m/>
  </r>
  <r>
    <x v="20"/>
    <s v="Nueva contratación"/>
    <s v="Mínima cuantía"/>
    <x v="12"/>
    <n v="7000000"/>
    <d v="2021-02-12T00:00:00"/>
    <n v="3"/>
    <d v="2021-03-29T00:00:00"/>
    <s v="Mes (s)"/>
    <n v="2"/>
    <s v="No"/>
    <s v="NA"/>
    <s v="No Aplica"/>
    <s v="Fondo de Desarrollo Local de La Candelaria"/>
    <s v="Camilo Medina"/>
    <s v="Camilo Medina"/>
    <n v="3138324001"/>
    <s v="camilo.medina@gobiernobogota.gov.co"/>
    <s v="21 - Adquirir servicios para la impresión de documentos de carácter litográfico o digital que se produzcan en el Fondo de Desarrollo Local de La Candelaria"/>
    <x v="0"/>
    <x v="23"/>
    <x v="23"/>
    <x v="21"/>
    <s v="NA"/>
    <s v="NA"/>
    <s v="82101500;82121500;82121503;82140000;82121500;82121800;82121900;"/>
    <s v="Distrito Capital de Bogotá"/>
    <s v=" -"/>
    <m/>
    <m/>
    <m/>
    <m/>
  </r>
  <r>
    <x v="21"/>
    <s v="Nueva contratación"/>
    <s v="Contratación directa (con ofertas) "/>
    <x v="13"/>
    <n v="1136424000"/>
    <d v="2021-02-01T00:00:00"/>
    <n v="2"/>
    <d v="2021-03-01T00:00:00"/>
    <s v="Mes (s)"/>
    <n v="11"/>
    <s v="No"/>
    <s v="NA"/>
    <s v="No Aplica"/>
    <s v="Fondo de Desarrollo Local de La Candelaria"/>
    <s v="Ángela María Quiroga"/>
    <s v="Ángela María Quiroga"/>
    <n v="3108553524"/>
    <s v="alcalde.candelaria@gobiernobogota.gov.co"/>
    <s v="22 - Entrega de subsidios a población vulnerable de la localidad que contribuyan con el ingreso mínimo de lo hogares a través de los canales definidos en el Sistema Bogotá Solidaria "/>
    <x v="1"/>
    <x v="24"/>
    <x v="24"/>
    <x v="22"/>
    <n v="1"/>
    <s v="Atender 3500 hogares con apoyos que contribuyan al ingreso mínimo garantizado"/>
    <s v="93151611;93141501;93131605;"/>
    <s v="Distrito Capital de Bogotá"/>
    <m/>
    <m/>
    <s v="Resolución 008-2021"/>
    <n v="992000000"/>
    <m/>
  </r>
  <r>
    <x v="22"/>
    <s v="Nueva contratación"/>
    <s v="Contratación directa (con ofertas) "/>
    <x v="13"/>
    <n v="665509000"/>
    <d v="2021-01-01T00:00:00"/>
    <n v="1"/>
    <d v="2021-01-25T00:00:00"/>
    <s v="Mes (s)"/>
    <n v="11"/>
    <s v="No"/>
    <s v="NA"/>
    <s v="No Aplica"/>
    <s v="Fondo de Desarrollo Local de La Candelaria"/>
    <s v="Ángela María Quiroga"/>
    <s v="Ángela María Quiroga"/>
    <n v="3108553524"/>
    <s v="alcalde.candelaria@gobiernobogota.gov.co"/>
    <s v="23 - Aunar esfuerzos técnicos y administrativos para garantizar la entrega del subsidio económico tipo C, a las personas mayores beneficiarias del servicio social antendidas con recursos del Fondo de Desarrollo Local de La Candelaria en el marco de la Política Pública Social para el Envejecimiento y la Vejez "/>
    <x v="1"/>
    <x v="24"/>
    <x v="24"/>
    <x v="23"/>
    <n v="2"/>
    <s v="Beneficiar 450 personas mayores con apoyo económico tipo C"/>
    <s v="93151611;93141501;"/>
    <s v="Distrito Capital de Bogotá"/>
    <m/>
    <m/>
    <s v="Resolución 001 y 002 de 2021"/>
    <n v="365040000"/>
    <m/>
  </r>
  <r>
    <x v="23"/>
    <s v="Nueva contratación"/>
    <s v="Contratación directa (con ofertas) "/>
    <x v="13"/>
    <n v="288873000"/>
    <d v="2021-04-01T00:00:00"/>
    <n v="4"/>
    <d v="2021-06-01T00:00:00"/>
    <s v="Mes (s)"/>
    <n v="6"/>
    <s v="No"/>
    <s v="NA"/>
    <s v="No Aplica"/>
    <s v="Fondo de Desarrollo Local de La Candelaria"/>
    <s v="Ángela María Quiroga"/>
    <s v="Ángela María Quiroga"/>
    <n v="3108553524"/>
    <s v="alcalde.candelaria@gobiernobogota.gov.co"/>
    <s v="24 - Suministrar dotaciones pedagógicas necesarias para las tres sedes educativas de la localidad de La Candelaria conforme a los requerimientos concertados y priorizados, para contribuir con el correcto funcionamiento del sector educativo oficial "/>
    <x v="1"/>
    <x v="25"/>
    <x v="25"/>
    <x v="24"/>
    <n v="1"/>
    <s v="Dotar 3 sedes educativas urbanas públicas"/>
    <s v="52161500;86141700;60101102;56151200;56121800;"/>
    <s v="Distrito Capital de Bogotá"/>
    <m/>
    <m/>
    <m/>
    <n v="0"/>
    <m/>
  </r>
  <r>
    <x v="24"/>
    <s v="Nueva contratación"/>
    <s v="Contratación directa (con ofertas) "/>
    <x v="13"/>
    <n v="698591000"/>
    <d v="2021-04-01T00:00:00"/>
    <n v="5"/>
    <d v="2021-06-01T00:00:00"/>
    <s v="Mes (s)"/>
    <n v="6"/>
    <s v="No"/>
    <s v="NA"/>
    <s v="No Aplica"/>
    <s v="Fondo de Desarrollo Local de La Candelaria"/>
    <s v="Ángela María Quiroga"/>
    <s v="Ángela María Quiroga"/>
    <n v="3108553524"/>
    <s v="alcalde.candelaria@gobiernobogota.gov.co"/>
    <s v="25 - 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
    <x v="1"/>
    <x v="26"/>
    <x v="26"/>
    <x v="25"/>
    <n v="1"/>
    <s v="Beneficiar 55 personas con apoyo para la educación superior, priorizando el ingreso a las universidades públicas"/>
    <s v="86111600;84121504;"/>
    <s v="Distrito Capital de Bogotá"/>
    <m/>
    <m/>
    <m/>
    <n v="0"/>
    <m/>
  </r>
  <r>
    <x v="25"/>
    <s v="Nueva contratación"/>
    <s v="Contratación directa (con ofertas) "/>
    <x v="13"/>
    <n v="131320000"/>
    <d v="2021-04-01T00:00:00"/>
    <n v="5"/>
    <d v="2021-06-01T00:00:00"/>
    <s v="Mes (s)"/>
    <n v="6"/>
    <s v="No"/>
    <s v="NA"/>
    <s v="No Aplica"/>
    <s v="Fondo de Desarrollo Local de La Candelaria"/>
    <s v="Ángela María Quiroga"/>
    <s v="Ángela María Quiroga"/>
    <n v="3108553524"/>
    <s v="alcalde.candelaria@gobiernobogota.gov.co"/>
    <s v="26 - Aunar esfuerzos técnicos, administrativos y financieros para la administración de recursos necesarios para la atención de permanencia en la educación superior"/>
    <x v="1"/>
    <x v="26"/>
    <x v="26"/>
    <x v="26"/>
    <n v="2"/>
    <s v="Beneficiar 55 estudiantes de programas de educación superior con apoyo de sostenimiento para la permanencia."/>
    <s v="86111600;93151611;"/>
    <s v="Distrito Capital de Bogotá"/>
    <m/>
    <m/>
    <m/>
    <n v="0"/>
    <m/>
  </r>
  <r>
    <x v="26"/>
    <s v="Nueva contratación"/>
    <s v="Contratación directa (con ofertas) "/>
    <x v="13"/>
    <n v="67803000"/>
    <d v="2021-04-01T00:00:00"/>
    <n v="5"/>
    <d v="2021-06-01T00:00:00"/>
    <s v="Mes (s)"/>
    <n v="6"/>
    <s v="No"/>
    <s v="NA"/>
    <s v="No Aplica"/>
    <s v="Fondo de Desarrollo Local de La Candelaria"/>
    <s v="Ángela María Quiroga"/>
    <s v="Ángela María Quiroga"/>
    <n v="3108553524"/>
    <s v="alcalde.candelaria@gobiernobogota.gov.co"/>
    <s v="27 - Aunar esfuerzos técnicos, administrativos y financieros, para implementar un proyecto para fortalecer la educación inicial a partir de la articulación y el vínculo entre escuela, familia y comunidad, así como la promoción de ambientes seguros y protectores en la localidad"/>
    <x v="1"/>
    <x v="27"/>
    <x v="27"/>
    <x v="27"/>
    <n v="1"/>
    <s v="Implementar 2 Proyectos para el desarrollo integral de la primera infancia y la relación escuela, familia y comunidad"/>
    <s v="93141500;93151212;80101600;"/>
    <s v="Distrito Capital de Bogotá"/>
    <m/>
    <m/>
    <m/>
    <n v="0"/>
    <m/>
  </r>
  <r>
    <x v="27"/>
    <s v="Nueva contratación"/>
    <s v="Selección abreviada menor cuantía"/>
    <x v="14"/>
    <n v="222799000"/>
    <d v="2021-04-01T00:00:00"/>
    <n v="5"/>
    <d v="2021-06-01T00:00:00"/>
    <s v="Mes (s)"/>
    <n v="6"/>
    <s v="No"/>
    <s v="NA"/>
    <s v="No Aplica"/>
    <s v="Fondo de Desarrollo Local de La Candelaria"/>
    <s v="Ángela María Quiroga"/>
    <s v="Ángela María Quiroga"/>
    <n v="3108553524"/>
    <s v="alcalde.candelaria@gobiernobogota.gov.co"/>
    <s v="28 - Preproducción, producción, realización, y postproducción técnica y logística de eventos de circulación y apropiación de prácticas artísticas, interculturales, culturales y patrimoniales de la localidad de La Candelaria, a través de la administración y suministro los bienes y servicios necesarios para su desarrollo"/>
    <x v="1"/>
    <x v="28"/>
    <x v="28"/>
    <x v="28"/>
    <n v="1"/>
    <s v="Realizar 3 eventos de promoción de actividades culturales, priorizando las fiestas tradicionales definidas mediante acuerdo local"/>
    <s v="93141700;80141607;80141902;80141903;81141601;80111623;"/>
    <s v="Distrito Capital de Bogotá"/>
    <m/>
    <m/>
    <m/>
    <n v="0"/>
    <m/>
  </r>
  <r>
    <x v="28"/>
    <s v="Nueva contratación"/>
    <s v="Licitación pública (Obra pública)"/>
    <x v="15"/>
    <n v="850460415"/>
    <d v="2020-12-01T00:00:00"/>
    <n v="2"/>
    <d v="2021-03-01T00:00:00"/>
    <s v="Mes (s)"/>
    <n v="6"/>
    <s v="No"/>
    <s v="NA"/>
    <s v="No Aplica"/>
    <s v="Fondo de Desarrollo Local de La Candelaria"/>
    <s v="Ángela María Quiroga"/>
    <s v="Ángela María Quiroga"/>
    <n v="3108553524"/>
    <s v="alcalde.candelaria@gobiernobogota.gov.co"/>
    <s v="29 - Realizar a precios unitarios fijos la fase de ajustes y obra, necesarias para la terminación de la construcción de la “Casa Cultural del Zipa” ubicada en la calle 9 N° 3-93 del Fondo de Desarrollo Local de La Candelaria"/>
    <x v="1"/>
    <x v="28"/>
    <x v="28"/>
    <x v="29"/>
    <n v="4"/>
    <s v="Intervenir 1 sedes culturales con dotación y/o adecuación."/>
    <s v="81101500;81101513;80101600;"/>
    <s v="Distrito Capital de Bogotá"/>
    <s v="FDLC-LP-023-2020"/>
    <m/>
    <s v="FDLC-LP-023-2020"/>
    <n v="0"/>
    <n v="838211596"/>
  </r>
  <r>
    <x v="29"/>
    <s v="Nueva contratación"/>
    <s v="Concurso de méritos abierto"/>
    <x v="16"/>
    <n v="119539585"/>
    <d v="2020-12-01T00:00:00"/>
    <n v="2"/>
    <d v="2021-03-01T00:00:00"/>
    <s v="Mes (s)"/>
    <n v="6"/>
    <s v="No"/>
    <s v="NA"/>
    <s v="No Aplica"/>
    <s v="Fondo de Desarrollo Local de La Candelaria"/>
    <s v="Ángela María Quiroga"/>
    <s v="Ángela María Quiroga"/>
    <n v="3108553524"/>
    <s v="alcalde.candelaria@gobiernobogota.gov.co"/>
    <s v="30 - Interventoría técnica, administrativa, legal, ambiental, SST y social para realizar a precios unitarios fijos la fase de ajustes y obra, necesarias para la terminación de la construcción de la “Casa Cultural del Zipa” ubicada en la calle 9 N° 3-93 del Fondo de Desarrollo Local de La Candelaria"/>
    <x v="1"/>
    <x v="28"/>
    <x v="28"/>
    <x v="29"/>
    <n v="4"/>
    <s v="Intervenir 1 sedes culturales con dotación y/o adecuación."/>
    <s v="81101500;80101600;"/>
    <s v="Distrito Capital de Bogotá"/>
    <s v="FDLC-CMA-024-2020"/>
    <m/>
    <m/>
    <n v="0"/>
    <n v="119515360"/>
  </r>
  <r>
    <x v="30"/>
    <s v="Nueva contratación"/>
    <s v="Selección abreviada menor cuantía"/>
    <x v="15"/>
    <n v="612826000"/>
    <d v="2021-07-01T00:00:00"/>
    <n v="8"/>
    <d v="2021-09-01T00:00:00"/>
    <s v="Mes (s)"/>
    <n v="3"/>
    <s v="No"/>
    <s v="NA"/>
    <s v="No Aplica"/>
    <s v="Fondo de Desarrollo Local de La Candelaria"/>
    <s v="Ángela María Quiroga"/>
    <s v="Ángela María Quiroga"/>
    <n v="3108553524"/>
    <s v="alcalde.candelaria@gobiernobogota.gov.co"/>
    <s v="31 - Realizar la adecuación del equipamiento cultural &quot;Casa del Zipa&quot; para el mejoramiento del acceso y disfrute de la infraestructura y oferta cultural local por parte de la ciudadanía, en condiciones adecuadas de seguridad y calidad"/>
    <x v="1"/>
    <x v="28"/>
    <x v="28"/>
    <x v="29"/>
    <n v="4"/>
    <s v="Intervenir 1 sedes culturales con dotación y/o adecuación."/>
    <s v="81101500;72101500;72102900;72103300;72150000;"/>
    <s v="Distrito Capital de Bogotá"/>
    <m/>
    <m/>
    <m/>
    <n v="0"/>
    <m/>
  </r>
  <r>
    <x v="31"/>
    <s v="Nueva contratación"/>
    <s v="Selección abreviada menor cuantía"/>
    <x v="2"/>
    <n v="153441000"/>
    <d v="2021-04-01T00:00:00"/>
    <n v="5"/>
    <d v="2021-06-01T00:00:00"/>
    <s v="Mes (s)"/>
    <n v="6"/>
    <s v="No"/>
    <s v="NA"/>
    <s v="No Aplica"/>
    <s v="Fondo de Desarrollo Local de La Candelaria"/>
    <s v="Ángela María Quiroga"/>
    <s v="Ángela María Quiroga"/>
    <n v="3108553524"/>
    <s v="alcalde.candelaria@gobiernobogota.gov.co"/>
    <s v="32 - Suministro de bienes y servicios para el desarrollo de acciones necesarias para la implementación y fortalecimiento de la práctica de la agricultura urbana en la localidad con una proyección de mantenimiento y sostenibilidad"/>
    <x v="1"/>
    <x v="29"/>
    <x v="29"/>
    <x v="30"/>
    <n v="1"/>
    <s v="Implementar 4  acciones de fomento para la agricultura urbana (capacitación, implementación, fortalecimiento y encadenamiento productivo) teniendo en cuenta su sostenibilidad en el tiempo"/>
    <s v="21101800;27112000;86101500;60106201;93131604;21102305;"/>
    <s v="Distrito Capital de Bogotá"/>
    <m/>
    <m/>
    <m/>
    <n v="0"/>
    <m/>
  </r>
  <r>
    <x v="32"/>
    <s v="Nueva contratación"/>
    <s v="Licitación pública (Obra pública)"/>
    <x v="2"/>
    <n v="274824000"/>
    <d v="2021-04-01T00:00:00"/>
    <n v="5"/>
    <d v="2021-06-01T00:00:00"/>
    <s v="Mes (s)"/>
    <n v="6"/>
    <s v="No"/>
    <s v="NA"/>
    <s v="No Aplica"/>
    <s v="Fondo de Desarrollo Local de La Candelaria"/>
    <s v="Ángela María Quiroga"/>
    <s v="Ángela María Quiroga"/>
    <n v="3108553524"/>
    <s v="alcalde.candelaria@gobiernobogota.gov.co"/>
    <s v="33 - Prestación de servicios para la ejecución de acciones orientadas a los procesos de fortalecimiento, reactivación sostenible, revitalización, potencialización y transformación productiva de MIPYMES y/o emprendimientos de la localidad"/>
    <x v="1"/>
    <x v="30"/>
    <x v="30"/>
    <x v="31"/>
    <n v="1"/>
    <s v="Apoyar 146 Mipymes y/o emprendimientos culturales y creativos, incluyendo la asesoría, acompañamiento técnico y/o apoyos económicos,  teniendo en cuenta las salas de teatro de la localidad . "/>
    <s v="80101500;80101600;80141625;84101604;93141800;"/>
    <s v="Distrito Capital de Bogotá"/>
    <m/>
    <m/>
    <m/>
    <n v="0"/>
    <m/>
  </r>
  <r>
    <x v="32"/>
    <s v="Nueva contratación"/>
    <s v="Licitación pública (Obra pública)"/>
    <x v="2"/>
    <n v="162494000"/>
    <d v="2021-04-01T00:00:00"/>
    <n v="5"/>
    <d v="2021-06-01T00:00:00"/>
    <s v="Mes (s)"/>
    <n v="6"/>
    <s v="No"/>
    <s v="NA"/>
    <s v="No Aplica"/>
    <s v="Fondo de Desarrollo Local de La Candelaria"/>
    <s v="Ángela María Quiroga"/>
    <s v="Ángela María Quiroga"/>
    <n v="3108553524"/>
    <s v="alcalde.candelaria@gobiernobogota.gov.co"/>
    <s v="33 - Prestación de servicios para la ejecución de acciones orientadas a los procesos de fortalecimiento, reactivación sostenible, revitalización, potencialización y transformación productiva de MIPYMES y/o emprendimientos de la localidad"/>
    <x v="1"/>
    <x v="30"/>
    <x v="30"/>
    <x v="32"/>
    <n v="2"/>
    <s v="Promover en 75  Mipymes y/o emprendimientos procesos de reconversión hacia actividades sostenibles, incluyendo la asesoría, acompañamiento técnico y/o apoyo económico."/>
    <s v="80101500;80101600;80141625;84101604;93141800;"/>
    <s v="Distrito Capital de Bogotá"/>
    <m/>
    <m/>
    <m/>
    <n v="0"/>
    <m/>
  </r>
  <r>
    <x v="32"/>
    <s v="Nueva contratación"/>
    <s v="Licitación pública (Obra pública)"/>
    <x v="2"/>
    <n v="209692000"/>
    <d v="2021-04-01T00:00:00"/>
    <n v="5"/>
    <d v="2021-06-01T00:00:00"/>
    <s v="Mes (s)"/>
    <n v="6"/>
    <s v="No"/>
    <s v="NA"/>
    <s v="No Aplica"/>
    <s v="Fondo de Desarrollo Local de La Candelaria"/>
    <s v="Ángela María Quiroga"/>
    <s v="Ángela María Quiroga"/>
    <n v="3108553524"/>
    <s v="alcalde.candelaria@gobiernobogota.gov.co"/>
    <s v="33 - Prestación de servicios para la ejecución de acciones orientadas a los procesos de fortalecimiento, reactivación sostenible, revitalización, potencialización y transformación productiva de MIPYMES y/o emprendimientos de la localidad"/>
    <x v="1"/>
    <x v="30"/>
    <x v="30"/>
    <x v="33"/>
    <n v="3"/>
    <s v="Revitalizar 100  Mipymes y/o emprendimientos, potencializadas dentro de las aglomeraciones económicas que fomentan el empleo y/o nuevas actividades económicas incluyendo la asesoría, acompañamiento técnico y/o apoyo económico."/>
    <s v="80101500;80101600;80141625;84101604;93141800;"/>
    <s v="Distrito Capital de Bogotá"/>
    <m/>
    <m/>
    <m/>
    <n v="0"/>
    <m/>
  </r>
  <r>
    <x v="32"/>
    <s v="Nueva contratación"/>
    <s v="Licitación pública (Obra pública)"/>
    <x v="2"/>
    <n v="126791000"/>
    <d v="2021-04-01T00:00:00"/>
    <n v="5"/>
    <d v="2021-06-01T00:00:00"/>
    <s v="Mes (s)"/>
    <n v="6"/>
    <s v="No"/>
    <s v="NA"/>
    <s v="No Aplica"/>
    <s v="Fondo de Desarrollo Local de La Candelaria"/>
    <s v="Ángela María Quiroga"/>
    <s v="Ángela María Quiroga"/>
    <n v="3108553524"/>
    <s v="alcalde.candelaria@gobiernobogota.gov.co"/>
    <s v="33 - Prestación de servicios para la ejecución de acciones orientadas a los procesos de fortalecimiento, reactivación sostenible, revitalización, potencialización y transformación productiva de MIPYMES y/o emprendimientos de la localidad"/>
    <x v="1"/>
    <x v="30"/>
    <x v="30"/>
    <x v="34"/>
    <n v="4"/>
    <s v="Promover en 133 Mipymes y/o emprendimientos la transformación empresarial y/o productiva incluyendo la asesoría, acompañamiento técnico y/o apoyo económico. "/>
    <s v="80101500;80101600;80141625;84101604;93141800;"/>
    <s v="Distrito Capital de Bogotá"/>
    <m/>
    <m/>
    <m/>
    <n v="0"/>
    <m/>
  </r>
  <r>
    <x v="33"/>
    <s v="Nueva contratación"/>
    <s v="Selección abreviada menor cuantía"/>
    <x v="2"/>
    <n v="121896000"/>
    <d v="2021-03-01T00:00:00"/>
    <n v="4"/>
    <d v="2021-05-01T00:00:00"/>
    <s v="Mes (s)"/>
    <n v="4"/>
    <s v="No"/>
    <s v="NA"/>
    <s v="No Aplica"/>
    <s v="Fondo de Desarrollo Local de La Candelaria"/>
    <s v="Ángela María Quiroga"/>
    <s v="Ángela María Quiroga"/>
    <n v="3108553524"/>
    <s v="alcalde.candelaria@gobiernobogota.gov.co"/>
    <s v="34 - Prestación de servicios para la ejecución de estrategias y acciones orientadas a la prevención y atención de violencia intrafamiliar y sexual para poblaciones en situaciones de riesgo y vulneración de derechos"/>
    <x v="1"/>
    <x v="31"/>
    <x v="31"/>
    <x v="35"/>
    <n v="1"/>
    <s v="Formar 400 personas en prevención de violencia intrafamiliar y/o violencia sexual. "/>
    <s v="93141501;80121800;86101710;86111600;"/>
    <s v="Distrito Capital de Bogotá"/>
    <m/>
    <m/>
    <m/>
    <n v="0"/>
    <m/>
  </r>
  <r>
    <x v="34"/>
    <s v="Nueva contratación"/>
    <s v="Selección abreviada subasta inversa"/>
    <x v="0"/>
    <n v="175093000"/>
    <d v="2021-03-01T00:00:00"/>
    <n v="4"/>
    <d v="2021-05-01T00:00:00"/>
    <s v="Mes (s)"/>
    <n v="3"/>
    <s v="No"/>
    <s v="NA"/>
    <s v="No Aplica"/>
    <s v="Fondo de Desarrollo Local de La Candelaria"/>
    <s v="Ángela María Quiroga"/>
    <s v="Ángela María Quiroga"/>
    <n v="3108553524"/>
    <s v="alcalde.candelaria@gobiernobogota.gov.co"/>
    <s v="35 - Adquisición de elementos didácticos convencionales o no estructurados que faciliten y enriquezcan el desarrollo de experiencias pedagógicas de las niñas, niños y adolescentes del Centro Amar de la localidad"/>
    <x v="1"/>
    <x v="31"/>
    <x v="31"/>
    <x v="36"/>
    <n v="2"/>
    <s v="Dotar 1 Sedes de atención a la primera infancia y/o adolescencia (Centros Amar)."/>
    <s v="56121800;60100000;60120000;60130000;60140000;"/>
    <s v="Distrito Capital de Bogotá"/>
    <m/>
    <m/>
    <m/>
    <n v="0"/>
    <m/>
  </r>
  <r>
    <x v="35"/>
    <s v="Nueva contratación"/>
    <s v="Selección abreviada menor cuantía"/>
    <x v="2"/>
    <n v="175478000"/>
    <d v="2021-04-01T00:00:00"/>
    <n v="5"/>
    <d v="2021-06-01T00:00:00"/>
    <s v="Mes (s)"/>
    <n v="6"/>
    <s v="No"/>
    <s v="NA"/>
    <s v="No Aplica"/>
    <s v="Fondo de Desarrollo Local de La Candelaria"/>
    <s v="Ángela María Quiroga"/>
    <s v="Ángela María Quiroga"/>
    <n v="3108553524"/>
    <s v="alcalde.candelaria@gobiernobogota.gov.co"/>
    <s v="36 - Suministro de bienes y servicios para ejecutar acciones directas para la implementación de la estrategia de cuidado a cuidadoras, cuidadores y personas con discapacidad en la localidad"/>
    <x v="1"/>
    <x v="32"/>
    <x v="32"/>
    <x v="37"/>
    <n v="1"/>
    <s v="Vincular 400 mujeres cuidadoras a estrategias de cuidado y demás personas que ejerzan las labores del cuidado"/>
    <s v="93141501;91111600;60105918;60105919;80141902;80141607;44112004;"/>
    <s v="Distrito Capital de Bogotá"/>
    <m/>
    <m/>
    <m/>
    <n v="0"/>
    <m/>
  </r>
  <r>
    <x v="36"/>
    <s v="Nueva contratación"/>
    <s v="Contratación directa (con ofertas) "/>
    <x v="13"/>
    <n v="70037000"/>
    <d v="2021-04-01T00:00:00"/>
    <n v="5"/>
    <d v="2021-06-01T00:00:00"/>
    <s v="Mes (s)"/>
    <n v="6"/>
    <s v="No"/>
    <s v="NA"/>
    <s v="No Aplica"/>
    <s v="Fondo de Desarrollo Local de La Candelaria"/>
    <s v="Ángela María Quiroga"/>
    <s v="Ángela María Quiroga"/>
    <n v="3108553524"/>
    <s v="alcalde.candelaria@gobiernobogota.gov.co"/>
    <s v="37 - Aunar esfuerzos técnicos, administrativos y financieros, para ejecutar las etapas del proceso de  otorgamiento de Dispositivos de Asistencia Personal - Ayudas Técnicas (no incluidos en los Planes de Beneficios), a personas con discapacidad,  dando respuesta a las necesidades territoriales desde los enfoques del buen vivir, social y de derechos"/>
    <x v="1"/>
    <x v="33"/>
    <x v="33"/>
    <x v="38"/>
    <n v="1"/>
    <s v="Beneficiar 100 personas con discapacidad a través de Dispositivos de Asistencia Personal - Ayudas Técnicas (no incluidas en los Planes de Beneficios)."/>
    <s v="93141501;85121500;42211500;42211600;42211700;42212300;85101700;"/>
    <s v="Distrito Capital de Bogotá"/>
    <m/>
    <m/>
    <m/>
    <n v="0"/>
    <m/>
  </r>
  <r>
    <x v="37"/>
    <s v="Nueva contratación"/>
    <s v="Selección abreviada menor cuantía"/>
    <x v="2"/>
    <n v="87547000"/>
    <d v="2021-04-01T00:00:00"/>
    <n v="5"/>
    <d v="2021-06-01T00:00:00"/>
    <s v="Mes (s)"/>
    <n v="6"/>
    <s v="No"/>
    <s v="NA"/>
    <s v="No Aplica"/>
    <s v="Fondo de Desarrollo Local de La Candelaria"/>
    <s v="Ángela María Quiroga"/>
    <s v="Ángela María Quiroga"/>
    <n v="3108553524"/>
    <s v="alcalde.candelaria@gobiernobogota.gov.co"/>
    <s v="38 - Prestación de servicios para la ejecución de acciones y estrategias que permitan identificar, visibilizar y reconocer los saberes ancestrales y formas naturales del cuidado de la salud en la localidad"/>
    <x v="1"/>
    <x v="33"/>
    <x v="33"/>
    <x v="39"/>
    <n v="2"/>
    <s v="Vincular 200 personas a las acciones y estrategias de reconocimiento de los saberes ancestrales en medicina"/>
    <s v="85141500;85141601;85141700;70141514;80141607;44112004;"/>
    <s v="Distrito Capital de Bogotá"/>
    <m/>
    <m/>
    <m/>
    <n v="0"/>
    <m/>
  </r>
  <r>
    <x v="38"/>
    <s v="Nueva contratación"/>
    <s v="Contratación directa (con ofertas) "/>
    <x v="13"/>
    <n v="129092000"/>
    <d v="2021-04-01T00:00:00"/>
    <n v="5"/>
    <d v="2021-06-01T00:00:00"/>
    <s v="Mes (s)"/>
    <n v="6"/>
    <s v="No"/>
    <s v="NA"/>
    <s v="No Aplica"/>
    <s v="Fondo de Desarrollo Local de La Candelaria"/>
    <s v="Ángela María Quiroga"/>
    <s v="Ángela María Quiroga"/>
    <n v="3108553524"/>
    <s v="alcalde.candelaria@gobiernobogota.gov.co"/>
    <s v="39 - Suministro de bienes y servicios para el desarrollo de los programas y acciones de protección y bienestar animal que den respuesta a las necesidades y problemáticas de la localidad"/>
    <x v="1"/>
    <x v="34"/>
    <x v="34"/>
    <x v="40"/>
    <n v="1"/>
    <s v="Atender 1500  animales en urgencias, brigadas médico veterinarias, acciones de esterilización, educación y adopción, y  articulando con los espacios de acogida presentes en la localidad"/>
    <s v="70121802;70122000;"/>
    <s v="Distrito Capital de Bogotá"/>
    <m/>
    <m/>
    <m/>
    <n v="0"/>
    <m/>
  </r>
  <r>
    <x v="39"/>
    <s v="Nueva contratación"/>
    <s v="Selección abreviada menor cuantía"/>
    <x v="2"/>
    <n v="158257000"/>
    <d v="2021-03-01T00:00:00"/>
    <n v="4"/>
    <d v="2021-05-01T00:00:00"/>
    <s v="Mes (s)"/>
    <n v="4"/>
    <s v="No"/>
    <s v="NA"/>
    <s v="No Aplica"/>
    <s v="Fondo de Desarrollo Local de La Candelaria"/>
    <s v="Ángela María Quiroga"/>
    <s v="Ángela María Quiroga"/>
    <n v="3108553524"/>
    <s v="alcalde.candelaria@gobiernobogota.gov.co"/>
    <s v="40 - Suministro de bienes y servicios para ejecutar acciones de prevención del feminicidio y la violencia contra la mujer atendiendo a los lineamientos de la Política Pública de Mujeres y Equidad de Género y normativa respecto a los derechos de las mujeres"/>
    <x v="1"/>
    <x v="35"/>
    <x v="35"/>
    <x v="41"/>
    <n v="2"/>
    <s v="Vincular 200 personas en acciones para la prevención del feminicidio y la violencia contra la mujer, principalmente aquellas mujeres víctimas de violencias y/o riesgo de feminicidio y a las mujeres que ejercen trabajos sexuales  en La Candelaria.  "/>
    <s v="93141501;93131501;80141902;80141607;44112004;"/>
    <s v="Distrito Capital de Bogotá"/>
    <m/>
    <m/>
    <m/>
    <n v="0"/>
    <m/>
  </r>
  <r>
    <x v="40"/>
    <s v="Nueva contratación"/>
    <s v="Contratación directa"/>
    <x v="4"/>
    <n v="10199000"/>
    <d v="2021-01-01T00:00:00"/>
    <n v="1"/>
    <d v="2021-02-01T00:00:00"/>
    <s v="Mes (s)"/>
    <n v="11"/>
    <s v="No"/>
    <s v="NA"/>
    <s v="No Aplica"/>
    <s v="Fondo de Desarrollo Local de La Candelaria"/>
    <s v="Ángela María Quiroga"/>
    <s v="Ángela María Quiroga"/>
    <n v="3108553524"/>
    <s v="alcalde.candelaria@gobiernobogota.gov.co"/>
    <s v="41 - Pago de la ARL de los contratistas a cargo de la Alcaldía Local de La Candelaria con riesgo nivel V"/>
    <x v="1"/>
    <x v="36"/>
    <x v="36"/>
    <x v="42"/>
    <n v="1"/>
    <s v="Implementar 2 estrategias de atención de movilizaciones y aglomeraciones en el territorio a través de equipos de gestores de convivencia bajo el direccionamiento estratégico de la Secretaria de Seguridad, Convivencia y Justicia, con enfoque de género y diferencial"/>
    <s v="84131605;"/>
    <s v="Distrito Capital de Bogotá"/>
    <m/>
    <m/>
    <m/>
    <n v="0"/>
    <m/>
  </r>
  <r>
    <x v="41"/>
    <s v="Nueva contratación"/>
    <s v="Contratación directa (con ofertas) "/>
    <x v="13"/>
    <n v="373541000"/>
    <d v="2021-04-01T00:00:00"/>
    <n v="5"/>
    <d v="2021-06-01T00:00:00"/>
    <s v="Mes (s)"/>
    <n v="6"/>
    <s v="No"/>
    <s v="NA"/>
    <s v="No Aplica"/>
    <s v="Fondo de Desarrollo Local de La Candelaria"/>
    <s v="Ángela María Quiroga"/>
    <s v="Ángela María Quiroga"/>
    <n v="3108553524"/>
    <s v="alcalde.candelaria@gobiernobogota.gov.co"/>
    <s v="42 - Aunar esfuerzos técnicos, administrativos y financieros, para la realización de un acuerdo para el uso del espacio público con fines culturales, deportivos, recreacionales o de mercados temporales, entre la ciudadanía, los  vendedores informales y la administración"/>
    <x v="1"/>
    <x v="37"/>
    <x v="37"/>
    <x v="43"/>
    <n v="1"/>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s v="80101504;80101509;"/>
    <s v="Distrito Capital de Bogotá"/>
    <m/>
    <m/>
    <m/>
    <n v="0"/>
    <m/>
  </r>
  <r>
    <x v="42"/>
    <s v="Nueva contratación"/>
    <s v="Selección abreviada menor cuantía"/>
    <x v="2"/>
    <n v="178648000"/>
    <d v="2021-03-01T00:00:00"/>
    <n v="4"/>
    <d v="2021-05-01T00:00:00"/>
    <s v="Mes (s)"/>
    <n v="4"/>
    <s v="No"/>
    <s v="NA"/>
    <s v="No Aplica"/>
    <s v="Fondo de Desarrollo Local de La Candelaria"/>
    <s v="Ángela María Quiroga"/>
    <s v="Ángela María Quiroga"/>
    <n v="3108553524"/>
    <s v="alcalde.candelaria@gobiernobogota.gov.co"/>
    <s v="43 - Desarrollar e implementar las acciones para el  fortalecimiento  de organizaciones sociales, comunitarias, comunales, propiedad horizontal e instancias y mecanismos de participación, con énfasis en jóvenes y asociatividad productiva"/>
    <x v="1"/>
    <x v="38"/>
    <x v="38"/>
    <x v="44"/>
    <n v="2"/>
    <s v="Fortalecer 20 Organizaciones, JAC e Instancias de participación ciudadana"/>
    <s v="81141601;80111623;"/>
    <s v="Distrito Capital de Bogotá"/>
    <m/>
    <m/>
    <m/>
    <n v="0"/>
    <m/>
  </r>
  <r>
    <x v="43"/>
    <s v="Nueva contratación"/>
    <s v="Selección abreviada menor cuantía"/>
    <x v="15"/>
    <n v="100000000"/>
    <d v="2021-03-01T00:00:00"/>
    <n v="4"/>
    <d v="2021-05-01T00:00:00"/>
    <s v="Mes (s)"/>
    <n v="6"/>
    <s v="No"/>
    <s v="NA"/>
    <s v="No Aplica"/>
    <s v="Fondo de Desarrollo Local de La Candelaria"/>
    <s v="Ángela María Quiroga"/>
    <s v="Ángela María Quiroga"/>
    <n v="3108553524"/>
    <s v="alcalde.candelaria@gobiernobogota.gov.co"/>
    <s v="44 - Desarrollar el conjunto de estrategias de mantenimiento rutinario, periódico, rehabilitación o reconstrucción para la conservación del puente peatonal de la localidad "/>
    <x v="1"/>
    <x v="39"/>
    <x v="39"/>
    <x v="45"/>
    <n v="2"/>
    <s v="Intervenir 50 metros cuadrados de Puentes peatonales de escala local con acciones de conservación"/>
    <s v="72141107;"/>
    <s v="Distrito Capital de Bogotá"/>
    <m/>
    <m/>
    <m/>
    <n v="0"/>
    <m/>
  </r>
  <r>
    <x v="44"/>
    <s v="Nueva contratación"/>
    <s v="Contratación directa (con ofertas) "/>
    <x v="2"/>
    <n v="3502000"/>
    <d v="2021-02-22T00:00:00"/>
    <n v="2"/>
    <d v="2021-03-01T00:00:00"/>
    <s v="Mes (s)"/>
    <n v="1"/>
    <s v="No"/>
    <s v="NA"/>
    <s v="No Aplica"/>
    <s v="Fondo de Desarrollo Local de La Candelaria"/>
    <s v="Ángela María Quiroga"/>
    <s v="Ángela María Quiroga"/>
    <n v="3108553524"/>
    <s v="alcalde.candelaria@gobiernobogota.gov.co"/>
    <s v="45 - Prestación de servicios para la implementación de la estrategia de rendición de cuentas en la localidad"/>
    <x v="1"/>
    <x v="40"/>
    <x v="40"/>
    <x v="46"/>
    <n v="2"/>
    <s v="Realizar 1 rendición de cuentas anuales."/>
    <s v="80101509;80111600;"/>
    <s v="Distrito Capital de Bogotá"/>
    <m/>
    <m/>
    <m/>
    <n v="0"/>
    <m/>
  </r>
  <r>
    <x v="45"/>
    <s v="Nueva contratación"/>
    <s v="Selección abreviada menor cuantía"/>
    <x v="0"/>
    <n v="237251000"/>
    <d v="2021-03-01T00:00:00"/>
    <n v="4"/>
    <d v="2021-04-15T00:00:00"/>
    <s v="Mes (s)"/>
    <n v="6"/>
    <s v="No"/>
    <s v="NA"/>
    <s v="No Aplica"/>
    <s v="Fondo de Desarrollo Local de La Candelaria"/>
    <s v="Ángela María Quiroga"/>
    <s v="Ángela María Quiroga"/>
    <n v="3108553524"/>
    <s v="alcalde.candelaria@gobiernobogota.gov.co"/>
    <s v="46 - Adquirir los sistemas de medición necesarios  para ejecutar las acciones de inspección, vigilancia y control en la localidad"/>
    <x v="1"/>
    <x v="41"/>
    <x v="41"/>
    <x v="47"/>
    <n v="1"/>
    <s v="Realizar 4 acciones de inspección, vigilancia y control"/>
    <s v="41111500;41111600;"/>
    <s v="Distrito Capital de Bogotá"/>
    <m/>
    <m/>
    <m/>
    <n v="0"/>
    <m/>
  </r>
  <r>
    <x v="46"/>
    <s v="Nueva contratación"/>
    <s v="Contratación directa"/>
    <x v="17"/>
    <n v="43050000"/>
    <d v="2021-01-15T00:00:00"/>
    <n v="1"/>
    <d v="2021-02-01T00:00:00"/>
    <s v="Mes (s)"/>
    <n v="10"/>
    <s v="No"/>
    <s v="NA"/>
    <s v="No Aplica"/>
    <s v="Fondo de Desarrollo Local de La Candelaria "/>
    <s v="Camilo Medina "/>
    <s v="Camilo Medina "/>
    <n v="3138324001"/>
    <s v="camilo.medina@gobiernobogota.gov.co"/>
    <s v="47 - Prestar servicios profesionales al Fondo de Desarrollo Local de La Candelaria como abogado de apoyo al Despacho de la Alcaldesa Local, en las diferentes actividades y funciones que le competen a esta dependencia "/>
    <x v="1"/>
    <x v="40"/>
    <x v="40"/>
    <x v="48"/>
    <n v="1"/>
    <s v="Realizar 4 estrategias de fortalecimiento institucional "/>
    <s v="80111600;"/>
    <s v="Distrito Capital de Bogotá"/>
    <m/>
    <m/>
    <s v="CPS 008-2021"/>
    <n v="43050000"/>
    <n v="0"/>
  </r>
  <r>
    <x v="47"/>
    <s v="Nueva contratación"/>
    <s v="Contratación directa"/>
    <x v="17"/>
    <n v="34020000"/>
    <d v="2021-01-15T00:00:00"/>
    <n v="1"/>
    <d v="2021-02-01T00:00:00"/>
    <s v="Mes (s)"/>
    <n v="5"/>
    <s v="No"/>
    <s v="NA"/>
    <s v="No Aplica"/>
    <s v="Fondo de Desarrollo Local de La Candelaria "/>
    <s v="Camilo Medina "/>
    <s v="Camilo Medina "/>
    <n v="3138324001"/>
    <s v="camilo.medina@gobiernobogota.gov.co"/>
    <s v="48 - Prestar servicios profesionales al Fondo de Desarrollo Local de La Candelaria para brindar lineamientos juridicos, evaluar y orientar temas prioritarios de la entidad"/>
    <x v="1"/>
    <x v="40"/>
    <x v="40"/>
    <x v="48"/>
    <n v="1"/>
    <s v="Realizar 4 estrategias de fortalecimiento institucional "/>
    <s v="80111600;"/>
    <s v="Distrito Capital de Bogotá"/>
    <m/>
    <m/>
    <s v="CPS 051-2021"/>
    <n v="34020000"/>
    <n v="0"/>
  </r>
  <r>
    <x v="48"/>
    <s v="Nueva contratación"/>
    <s v="Contratación directa"/>
    <x v="17"/>
    <n v="35598000"/>
    <d v="2021-03-01T00:00:00"/>
    <n v="2"/>
    <d v="2021-03-15T00:00:00"/>
    <s v="Mes (s)"/>
    <n v="8.5"/>
    <s v="No"/>
    <s v="NA"/>
    <s v="No Aplica"/>
    <s v="Fondo de Desarrollo Local de La Candelaria "/>
    <s v="Camilo Medina "/>
    <s v="Camilo Medina "/>
    <n v="3138324001"/>
    <s v="camilo.medina@gobiernobogota.gov.co"/>
    <s v="49 - Prestar servicios profesionales al Fondo de Desarrollo Local de La Candelaria para apoyar la formulación, ejecución, seguimiento y mejora continua de las herramientas que conforman la gestión ambiental institucional"/>
    <x v="1"/>
    <x v="40"/>
    <x v="40"/>
    <x v="48"/>
    <n v="1"/>
    <s v="Realizar 4 estrategias de fortalecimiento institucional "/>
    <s v="80111600;"/>
    <s v="Distrito Capital de Bogotá"/>
    <m/>
    <m/>
    <s v="CPS 075-2021"/>
    <n v="33504000"/>
    <n v="2094000"/>
  </r>
  <r>
    <x v="49"/>
    <s v="Nueva contratación"/>
    <s v="Contratación directa"/>
    <x v="17"/>
    <n v="51120000"/>
    <d v="2021-01-15T00:00:00"/>
    <n v="1"/>
    <d v="2021-02-01T00:00:00"/>
    <s v="Mes (s)"/>
    <n v="10"/>
    <s v="No"/>
    <s v="NA"/>
    <s v="No Aplica"/>
    <s v="Fondo de Desarrollo Local de La Candelaria "/>
    <s v="Camilo Medina "/>
    <s v="Camilo Medina "/>
    <n v="3138324001"/>
    <s v="camilo.medina@gobiernobogota.gov.co"/>
    <s v="50 - 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
    <x v="1"/>
    <x v="40"/>
    <x v="40"/>
    <x v="48"/>
    <n v="1"/>
    <s v="Realizar 4 estrategias de fortalecimiento institucional "/>
    <s v="80111600;"/>
    <s v="Distrito Capital de Bogotá"/>
    <m/>
    <m/>
    <s v="CPS 024-2021"/>
    <n v="51120000"/>
    <n v="0"/>
  </r>
  <r>
    <x v="50"/>
    <s v="Nueva contratación"/>
    <s v="Contratación directa"/>
    <x v="17"/>
    <n v="41880000"/>
    <d v="2021-01-15T00:00:00"/>
    <n v="1"/>
    <d v="2021-02-01T00:00:00"/>
    <s v="Mes (s)"/>
    <n v="10"/>
    <s v="No"/>
    <s v="NA"/>
    <s v="No Aplica"/>
    <s v="Fondo de Desarrollo Local de La Candelaria "/>
    <s v="Camilo Medina "/>
    <s v="Camilo Medina "/>
    <n v="3138324001"/>
    <s v="camilo.medina@gobiernobogota.gov.co"/>
    <s v="51 - 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
    <x v="1"/>
    <x v="40"/>
    <x v="40"/>
    <x v="48"/>
    <n v="1"/>
    <s v="Realizar 4 estrategias de fortalecimiento institucional "/>
    <s v="80111600;"/>
    <s v="Distrito Capital de Bogotá"/>
    <m/>
    <m/>
    <s v="CPS 003-2021"/>
    <n v="41880000"/>
    <n v="0"/>
  </r>
  <r>
    <x v="51"/>
    <s v="Nueva contratación"/>
    <s v="Contratación directa"/>
    <x v="17"/>
    <n v="62181000"/>
    <d v="2021-01-15T00:00:00"/>
    <n v="1"/>
    <d v="2021-02-01T00:00:00"/>
    <s v="Mes (s)"/>
    <n v="10.5"/>
    <s v="No"/>
    <s v="NA"/>
    <s v="No Aplica"/>
    <s v="Fondo de Desarrollo Local de La Candelaria "/>
    <s v="Camilo Medina "/>
    <s v="Camilo Medina "/>
    <n v="3138324001"/>
    <s v="camilo.medina@gobiernobogota.gov.co"/>
    <s v="52 - Prestar servicios profesionales para coordinar, liderar y asesorar los planes y estrategias de comunicación interna y externa para la divulgación de los programas, proyectos y actividades de la Alcaldía Local"/>
    <x v="1"/>
    <x v="40"/>
    <x v="40"/>
    <x v="48"/>
    <n v="1"/>
    <s v="Realizar 4 estrategias de fortalecimiento institucional "/>
    <s v="80111600;"/>
    <s v="Distrito Capital de Bogotá"/>
    <m/>
    <m/>
    <s v="CPS 025-2021"/>
    <n v="62181000"/>
    <n v="0"/>
  </r>
  <r>
    <x v="52"/>
    <s v="Nueva contratación"/>
    <s v="Contratación directa"/>
    <x v="17"/>
    <n v="43974000"/>
    <d v="2021-01-15T00:00:00"/>
    <n v="1"/>
    <d v="2021-02-01T00:00:00"/>
    <s v="Mes (s)"/>
    <n v="10.5"/>
    <s v="No"/>
    <s v="NA"/>
    <s v="No Aplica"/>
    <s v="Fondo de Desarrollo Local de La Candelaria "/>
    <s v="Camilo Medina "/>
    <s v="Camilo Medina "/>
    <n v="3138324001"/>
    <s v="camilo.medina@gobiernobogota.gov.co"/>
    <s v="53 - 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
    <x v="1"/>
    <x v="40"/>
    <x v="40"/>
    <x v="48"/>
    <n v="1"/>
    <s v="Realizar 4 estrategias de fortalecimiento institucional "/>
    <s v="80111600;"/>
    <s v="Distrito Capital de Bogotá"/>
    <m/>
    <m/>
    <s v="CPS 042-2021"/>
    <n v="41880000"/>
    <n v="2094000"/>
  </r>
  <r>
    <x v="53"/>
    <s v="Nueva contratación"/>
    <s v="Contratación directa"/>
    <x v="18"/>
    <n v="30540000"/>
    <d v="2021-01-15T00:00:00"/>
    <n v="1"/>
    <d v="2021-02-01T00:00:00"/>
    <s v="Mes (s)"/>
    <n v="5"/>
    <s v="No"/>
    <s v="NA"/>
    <s v="No Aplica"/>
    <s v="Fondo de Desarrollo Local de La Candelaria "/>
    <s v="Camilo Medina "/>
    <s v="Camilo Medina "/>
    <n v="3138324001"/>
    <s v="camilo.medina@gobiernobogota.gov.co"/>
    <s v="54 - Prestar servicios de apoyo al Fondo de Desarrollo Local de La Candelaria en las tareas operativas de carácter archivístico desarrolladas, para garantizar la aplicación correcta de los procedimientos técnicos"/>
    <x v="1"/>
    <x v="40"/>
    <x v="40"/>
    <x v="48"/>
    <n v="1"/>
    <s v="Realizar 4 estrategias de fortalecimiento institucional "/>
    <s v="80111600;"/>
    <s v="Distrito Capital de Bogotá"/>
    <m/>
    <m/>
    <s v="CPS 018-052"/>
    <n v="30540000"/>
    <n v="0"/>
  </r>
  <r>
    <x v="54"/>
    <s v="Nueva contratación"/>
    <s v="Contratación directa"/>
    <x v="18"/>
    <n v="37737000"/>
    <d v="2021-01-15T00:00:00"/>
    <n v="1"/>
    <d v="2021-02-01T00:00:00"/>
    <s v="Mes (s)"/>
    <n v="10.5"/>
    <s v="No"/>
    <s v="NA"/>
    <s v="No Aplica"/>
    <s v="Fondo de Desarrollo Local de La Candelaria "/>
    <s v="Camilo Medina "/>
    <s v="Camilo Medina "/>
    <n v="3138324001"/>
    <s v="camilo.medina@gobiernobogota.gov.co"/>
    <s v="55 - Prestar servicios de apoyo administrativo y asistencial al Fondo de Desarrollo Local de La Candelaria, en el centro de información y documentación (CDI), para la notificación de correspondencia de la entidad"/>
    <x v="1"/>
    <x v="40"/>
    <x v="40"/>
    <x v="48"/>
    <n v="1"/>
    <s v="Realizar 4 estrategias de fortalecimiento institucional "/>
    <s v="80111600;"/>
    <s v="Distrito Capital de Bogotá"/>
    <m/>
    <m/>
    <s v="CPS 010-050"/>
    <n v="35940000"/>
    <n v="1797000"/>
  </r>
  <r>
    <x v="55"/>
    <s v="Nueva contratación"/>
    <s v="Contratación directa"/>
    <x v="18"/>
    <n v="18868500"/>
    <d v="2021-01-15T00:00:00"/>
    <n v="1"/>
    <d v="2021-02-01T00:00:00"/>
    <s v="Mes (s)"/>
    <n v="10.5"/>
    <s v="No"/>
    <s v="NA"/>
    <s v="No Aplica"/>
    <s v="Fondo de Desarrollo Local de La Candelaria "/>
    <s v="Camilo Medina "/>
    <s v="Camilo Medina "/>
    <n v="3138324001"/>
    <s v="camilo.medina@gobiernobogota.gov.co"/>
    <s v="56 - Prestar servicios de apoyo a la gestión del Fondo de Desarrollo Local de La Candelaria, en el Centro de Información y Documentación (CDI), para el manejo y proceso de distribución de correspondencia en general"/>
    <x v="1"/>
    <x v="40"/>
    <x v="40"/>
    <x v="48"/>
    <n v="1"/>
    <s v="Realizar 4 estrategias de fortalecimiento institucional "/>
    <s v="80111600;"/>
    <s v="Distrito Capital de Bogotá"/>
    <m/>
    <m/>
    <s v="CPS 015-2021"/>
    <n v="18868500"/>
    <n v="0"/>
  </r>
  <r>
    <x v="56"/>
    <s v="Nueva contratación"/>
    <s v="Contratación directa"/>
    <x v="18"/>
    <n v="37737000"/>
    <d v="2021-01-15T00:00:00"/>
    <n v="1"/>
    <d v="2021-02-01T00:00:00"/>
    <s v="Mes (s)"/>
    <n v="10.5"/>
    <s v="No"/>
    <s v="NA"/>
    <s v="No Aplica"/>
    <s v="Fondo de Desarrollo Local de La Candelaria "/>
    <s v="Camilo Medina "/>
    <s v="Camilo Medina "/>
    <n v="3138324001"/>
    <s v="camilo.medina@gobiernobogota.gov.co"/>
    <s v="57 - Prestar servicios de apoyo al Fondo de Desarrollo Local de La Candelaria como conductor(a) de los vehículos a cargo de la entidad"/>
    <x v="1"/>
    <x v="40"/>
    <x v="40"/>
    <x v="48"/>
    <n v="1"/>
    <s v="Realizar 4 estrategias de fortalecimiento institucional "/>
    <s v="80111600;"/>
    <s v="Distrito Capital de Bogotá"/>
    <m/>
    <m/>
    <s v="CPS 012-016"/>
    <n v="37737000"/>
    <n v="0"/>
  </r>
  <r>
    <x v="57"/>
    <s v="Nueva contratación"/>
    <s v="Contratación directa"/>
    <x v="17"/>
    <n v="40710000"/>
    <d v="2021-01-15T00:00:00"/>
    <n v="1"/>
    <d v="2021-02-01T00:00:00"/>
    <s v="Mes (s)"/>
    <n v="10"/>
    <s v="No"/>
    <s v="NA"/>
    <s v="No Aplica"/>
    <s v="Fondo de Desarrollo Local de La Candelaria "/>
    <s v="Camilo Medina "/>
    <s v="Camilo Medina "/>
    <n v="3138324001"/>
    <s v="camilo.medina@gobiernobogota.gov.co"/>
    <s v="58 - Prestar servicios profesionales para apoyar en la implementación, carga, manejo, validación y actualización de la información requerida en el aplicativo SIPSE local"/>
    <x v="1"/>
    <x v="40"/>
    <x v="40"/>
    <x v="48"/>
    <n v="1"/>
    <s v="Realizar 4 estrategias de fortalecimiento institucional "/>
    <s v="80111600;"/>
    <s v="Distrito Capital de Bogotá"/>
    <m/>
    <m/>
    <s v="CPS 005-2021"/>
    <n v="40710000"/>
    <n v="0"/>
  </r>
  <r>
    <x v="58"/>
    <s v="Nueva contratación"/>
    <s v="Contratación directa"/>
    <x v="17"/>
    <n v="41880000"/>
    <d v="2021-01-15T00:00:00"/>
    <n v="1"/>
    <d v="2021-02-01T00:00:00"/>
    <s v="Mes (s)"/>
    <n v="10"/>
    <s v="No"/>
    <s v="NA"/>
    <s v="No Aplica"/>
    <s v="Fondo de Desarrollo Local de La Candelaria"/>
    <s v="Camilo Medina "/>
    <s v="Camilo Medina "/>
    <n v="3138324001"/>
    <s v="camilo.medina@gobiernobogota.gov.co"/>
    <s v="59 - Prestar servicios profesionales al Fondo de Desarrollo Local de La Candelaria para apoyar las gestiones relacionadas con la oficina de presupuesto de la entidad"/>
    <x v="1"/>
    <x v="40"/>
    <x v="40"/>
    <x v="48"/>
    <n v="1"/>
    <s v="Realizar 4 estrategias de fortalecimiento institucional "/>
    <s v="80111600;"/>
    <s v="Distrito Capital de Bogotá"/>
    <m/>
    <m/>
    <s v="CPS 035-2021"/>
    <n v="41880000"/>
    <n v="0"/>
  </r>
  <r>
    <x v="59"/>
    <s v="Nueva contratación"/>
    <s v="Contratación directa"/>
    <x v="17"/>
    <n v="41880000"/>
    <d v="2021-01-15T00:00:00"/>
    <n v="1"/>
    <d v="2021-02-01T00:00:00"/>
    <s v="Mes (s)"/>
    <n v="10"/>
    <s v="No"/>
    <s v="NA"/>
    <s v="No Aplica"/>
    <s v="Fondo de Desarrollo Local de La Candelaria"/>
    <s v="Camilo Medina "/>
    <s v="Camilo Medina "/>
    <n v="3138324001"/>
    <s v="camilo.medina@gobiernobogota.gov.co"/>
    <s v="60 - Prestar servicios profesionales al Fondo de Desarrollo Local de La Candelaria para apoyar y fortalecer las gestiones relacionadas con la Oficina de Contabilidad de la entidad"/>
    <x v="1"/>
    <x v="40"/>
    <x v="40"/>
    <x v="48"/>
    <n v="1"/>
    <s v="Realizar 4 estrategias de fortalecimiento institucional "/>
    <s v="80111600;"/>
    <s v="Distrito Capital de Bogotá"/>
    <m/>
    <m/>
    <s v="CPS 009-2021"/>
    <n v="41880000"/>
    <n v="0"/>
  </r>
  <r>
    <x v="60"/>
    <s v="Nueva contratación"/>
    <s v="Contratación directa"/>
    <x v="17"/>
    <n v="43974000"/>
    <d v="2021-01-15T00:00:00"/>
    <n v="1"/>
    <d v="2021-02-01T00:00:00"/>
    <s v="Mes (s)"/>
    <n v="10.5"/>
    <s v="No"/>
    <s v="NA"/>
    <s v="No Aplica"/>
    <s v="Fondo de Desarrollo Local de La Candelaria"/>
    <s v="Camilo Medina "/>
    <s v="Camilo Medina "/>
    <n v="3138324001"/>
    <s v="camilo.medina@gobiernobogota.gov.co"/>
    <s v="61 - Prestar servicios profesionales al Fondo de Desarrollo Local de La Candelaria en asuntos relacionados con planeación, presentación, ejecución y seguimiento de los proyectos encaminados a la gestión de riesgos y cambio climático en la localidad"/>
    <x v="1"/>
    <x v="40"/>
    <x v="40"/>
    <x v="48"/>
    <n v="1"/>
    <s v="Realizar 4 estrategias de fortalecimiento institucional "/>
    <s v="80111600;"/>
    <s v="Distrito Capital de Bogotá"/>
    <m/>
    <m/>
    <s v="CPS 037-2021"/>
    <n v="41880000"/>
    <n v="2094000"/>
  </r>
  <r>
    <x v="61"/>
    <s v="Nueva contratación"/>
    <s v="Contratación directa"/>
    <x v="17"/>
    <n v="88200000"/>
    <d v="2021-01-10T00:00:00"/>
    <n v="1"/>
    <d v="2021-01-25T00:00:00"/>
    <s v="Mes (s)"/>
    <n v="10.5"/>
    <s v="No"/>
    <s v="NA"/>
    <s v="No Aplica"/>
    <s v="Fondo de Desarrollo Local de La Candelaria"/>
    <s v="Camilo Medina "/>
    <s v="Camilo Medina "/>
    <n v="3138324001"/>
    <s v="camilo.medina@gobiernobogota.gov.co"/>
    <s v="62 -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 "/>
    <x v="1"/>
    <x v="40"/>
    <x v="40"/>
    <x v="48"/>
    <n v="1"/>
    <s v="Realizar 4 estrategias de fortalecimiento institucional "/>
    <s v="80111600;"/>
    <s v="Distrito Capital de Bogotá"/>
    <m/>
    <s v="Terminación anticipada, se liberan en abril 34.020.000, y se crea la nueva línea 119"/>
    <s v="CPS 001-002"/>
    <n v="88200000"/>
    <n v="0"/>
  </r>
  <r>
    <x v="62"/>
    <s v="Nueva contratación"/>
    <s v="Contratación directa"/>
    <x v="17"/>
    <n v="62181000"/>
    <d v="2021-01-15T00:00:00"/>
    <n v="1"/>
    <d v="2021-02-01T00:00:00"/>
    <s v="Mes (s)"/>
    <n v="10.5"/>
    <s v="No"/>
    <s v="NA"/>
    <s v="No Aplica"/>
    <s v="Fondo de Desarrollo Local de La Candelaria"/>
    <s v="Camilo Medina "/>
    <s v="Camilo Medina "/>
    <n v="3138324001"/>
    <s v="camilo.medina@gobiernobogota.gov.co"/>
    <s v="63 - Prestar servicios profesionales al Fondo de Desarrollo Local de La Candelaria para apoyar la articulación entre el Despacho de la Alcaldesa Local y las oficinas de contratación y planeación en los asuntos prioritarios y estratégicos para la gestión contractual"/>
    <x v="1"/>
    <x v="40"/>
    <x v="40"/>
    <x v="48"/>
    <n v="1"/>
    <s v="Realizar 4 estrategias de fortalecimiento institucional "/>
    <s v="80111600;"/>
    <s v="Distrito Capital de Bogotá"/>
    <m/>
    <s v="Terminación anticipada, se liberan en abril 53.495.400, y se crea la nueva línea 118"/>
    <s v="CPS 013-2021"/>
    <n v="62181000"/>
    <n v="0"/>
  </r>
  <r>
    <x v="63"/>
    <s v="Nueva contratación"/>
    <s v="Contratación directa"/>
    <x v="17"/>
    <n v="102690000"/>
    <d v="2021-01-15T00:00:00"/>
    <n v="1"/>
    <d v="2021-02-01T00:00:00"/>
    <s v="Mes (s)"/>
    <n v="10.5"/>
    <s v="No"/>
    <s v="NA"/>
    <s v="No Aplica"/>
    <s v="Fondo de Desarrollo Local de La Candelaria"/>
    <s v="Camilo Medina "/>
    <s v="Camilo Medina "/>
    <n v="3138324001"/>
    <s v="camilo.medina@gobiernobogota.gov.co"/>
    <s v="64 - Prestar servicios profesionales especializados al Fondo de Desarrollo Local de La Candelaria para apoyar la coordinación de la gestión contractual de la entidad y demás asuntos que se requieran"/>
    <x v="1"/>
    <x v="40"/>
    <x v="40"/>
    <x v="48"/>
    <n v="1"/>
    <s v="Realizar 4 estrategias de fortalecimiento institucional "/>
    <s v="80111600;"/>
    <s v="Distrito Capital de Bogotá"/>
    <m/>
    <m/>
    <s v="CPS 041-2021"/>
    <n v="85000000"/>
    <n v="17690000"/>
  </r>
  <r>
    <x v="64"/>
    <s v="Nueva contratación"/>
    <s v="Contratación directa"/>
    <x v="18"/>
    <n v="32067000"/>
    <d v="2021-01-15T00:00:00"/>
    <n v="1"/>
    <d v="2021-02-01T00:00:00"/>
    <s v="Mes (s)"/>
    <n v="10.5"/>
    <s v="No"/>
    <s v="NA"/>
    <s v="No Aplica"/>
    <s v="Fondo de Desarrollo Local de La Candelaria"/>
    <s v="Camilo Medina "/>
    <s v="Camilo Medina "/>
    <n v="3138324001"/>
    <s v="camilo.medina@gobiernobogota.gov.co"/>
    <s v="65 - Prestar servicios técnicos administrativos al Fondo de Desarrollo Local de La Candelaria en las distintas etapas de los procesos contractuales de competencia de la entidad"/>
    <x v="1"/>
    <x v="40"/>
    <x v="40"/>
    <x v="48"/>
    <n v="1"/>
    <s v="Realizar 4 estrategias de fortalecimiento institucional "/>
    <s v="80111600;"/>
    <s v="Distrito Capital de Bogotá"/>
    <m/>
    <m/>
    <s v="CPS 006-2021"/>
    <n v="32067000"/>
    <n v="0"/>
  </r>
  <r>
    <x v="65"/>
    <s v="Nueva contratación"/>
    <s v="Contratación directa"/>
    <x v="17"/>
    <n v="8985000"/>
    <d v="2021-01-15T00:00:00"/>
    <n v="1"/>
    <d v="2021-02-01T00:00:00"/>
    <s v="Mes (s)"/>
    <n v="5"/>
    <s v="No"/>
    <s v="NA"/>
    <s v="No Aplica"/>
    <s v="Fondo de Desarrollo Local de La Candelaria"/>
    <s v="Camilo Medina "/>
    <s v="Camilo Medina "/>
    <n v="3138324001"/>
    <s v="camilo.medina@gobiernobogota.gov.co"/>
    <s v="66 - Prestar servicios de apoyo asistencial y administrativo al Despacho de la alcaldesa local de La Candelaria "/>
    <x v="1"/>
    <x v="40"/>
    <x v="40"/>
    <x v="48"/>
    <n v="1"/>
    <s v="Realizar 4 estrategias de fortalecimiento institucional "/>
    <s v="80111600;"/>
    <s v="Distrito Capital de Bogotá"/>
    <m/>
    <m/>
    <s v="CPS 017-2021"/>
    <n v="8985000"/>
    <n v="0"/>
  </r>
  <r>
    <x v="66"/>
    <s v="Nueva contratación"/>
    <s v="Contratación directa"/>
    <x v="17"/>
    <n v="20880000"/>
    <d v="2021-01-15T00:00:00"/>
    <n v="1"/>
    <d v="2021-02-01T00:00:00"/>
    <s v="Mes (s)"/>
    <n v="10"/>
    <s v="No"/>
    <s v="NA"/>
    <s v="No Aplica"/>
    <s v="Fondo de Desarrollo Local de La Candelaria"/>
    <s v="Camilo Medina "/>
    <s v="Camilo Medina "/>
    <n v="3138324001"/>
    <s v="camilo.medina@gobiernobogota.gov.co"/>
    <s v="67 - Prestación de servicios de apoyo administrativo y asistencial a la gestión de la Junta Administradora Local de La Candelaria"/>
    <x v="1"/>
    <x v="40"/>
    <x v="40"/>
    <x v="48"/>
    <n v="1"/>
    <s v="Realizar 4 estrategias de fortalecimiento institucional "/>
    <s v="80111600;"/>
    <s v="Distrito Capital de Bogotá"/>
    <m/>
    <m/>
    <s v="CPS 021-2021"/>
    <n v="20880000"/>
    <n v="0"/>
  </r>
  <r>
    <x v="67"/>
    <s v="Nueva contratación"/>
    <s v="Contratación directa"/>
    <x v="17"/>
    <n v="29070000"/>
    <d v="2021-01-15T00:00:00"/>
    <n v="1"/>
    <d v="2021-02-01T00:00:00"/>
    <s v="Mes (s)"/>
    <n v="10"/>
    <s v="No"/>
    <s v="NA"/>
    <s v="No Aplica"/>
    <s v="Fondo de Desarrollo Local de La Candelaria"/>
    <s v="Camilo Medina "/>
    <s v="Camilo Medina "/>
    <n v="3138324001"/>
    <s v="camilo.medina@gobiernobogota.gov.co"/>
    <s v="68 - Prestación de servicios de apoyo técnico al Fondo de Desarrollo Local de La Candelaria en los asuntos relacionados con la Oficina del Almacén de la entidad"/>
    <x v="1"/>
    <x v="40"/>
    <x v="40"/>
    <x v="48"/>
    <n v="1"/>
    <s v="Realizar 4 estrategias de fortalecimiento institucional "/>
    <s v="80111600;"/>
    <s v="Distrito Capital de Bogotá"/>
    <m/>
    <m/>
    <s v="CPS 020-2021"/>
    <n v="29070000"/>
    <n v="0"/>
  </r>
  <r>
    <x v="68"/>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69 - Prestar servicios profesionales como abogado – cobro persuasivo - en el Área de Gestión Policiva y Jurídica de La Alcaldía Local de La Candelaria"/>
    <x v="1"/>
    <x v="41"/>
    <x v="41"/>
    <x v="47"/>
    <s v="1"/>
    <s v="Realizar 4 acciones de inspección, vigilancia y control"/>
    <s v="80111600;"/>
    <s v="Distrito Capital de Bogotá"/>
    <m/>
    <m/>
    <m/>
    <n v="25128000"/>
    <m/>
  </r>
  <r>
    <x v="69"/>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70 - Prestar servicios profesionales como abogado de apoyo a la identificación, análisis, reparto y seguimiento de expedientes procesales en el Área de Gestión Policiva de la Alcaldía Local de La Candelaria"/>
    <x v="1"/>
    <x v="41"/>
    <x v="41"/>
    <x v="47"/>
    <s v="1"/>
    <s v="Realizar 4 acciones de inspección, vigilancia y control"/>
    <s v="80111600;"/>
    <s v="Distrito Capital de Bogotá"/>
    <m/>
    <m/>
    <s v="CPS 011-2021"/>
    <n v="25128000"/>
    <m/>
  </r>
  <r>
    <x v="70"/>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71 - Prestar servicios profesionales para apoyar jurídicamente la ejecución de las acciones requeridas para el trámite e impulso procesal de las actuaciones contravencionales y/o querellas que cursen en las inspecciones de policía de la localidad de La Candelaria"/>
    <x v="1"/>
    <x v="41"/>
    <x v="41"/>
    <x v="47"/>
    <s v="1"/>
    <s v="Realizar 4 acciones de inspección, vigilancia y control"/>
    <s v="80111600;"/>
    <s v="Distrito Capital de Bogotá"/>
    <m/>
    <m/>
    <s v="CPS 031-2021"/>
    <n v="25128000"/>
    <m/>
  </r>
  <r>
    <x v="71"/>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72 - Prestar servicios profesionales para apoyar técnicamente las distintas etapas de los procesos de competencia de la Alcaldía Local para la depuración de actuaciones administrativas"/>
    <x v="1"/>
    <x v="41"/>
    <x v="41"/>
    <x v="47"/>
    <s v="1"/>
    <s v="Realizar 4 acciones de inspección, vigilancia y control"/>
    <s v="80111600;"/>
    <s v="Distrito Capital de Bogotá"/>
    <m/>
    <m/>
    <s v="CPS 014-2021"/>
    <n v="25128000"/>
    <m/>
  </r>
  <r>
    <x v="72"/>
    <s v="Nueva contratación"/>
    <s v="Contratación directa"/>
    <x v="18"/>
    <n v="10782000"/>
    <d v="2021-01-15T00:00:00"/>
    <n v="1"/>
    <d v="2021-02-01T00:00:00"/>
    <s v="Mes (s)"/>
    <n v="6"/>
    <s v="No"/>
    <s v="NA"/>
    <s v="No Aplica"/>
    <s v="Fondo de Desarrollo Local de La Candelaria"/>
    <s v="Camilo Medina "/>
    <s v="Camilo Medina "/>
    <n v="3138324001"/>
    <s v="camilo.medina@gobiernobogota.gov.co"/>
    <s v="73 - Prestar servicios de apoyo administrativo y asistencial en la gestión de la Alcaldía Local de La Candelaria en el trámite de los comparendos y querellas, de conformidad con el Código Nacional de Policía - Ley 1801 de 2016"/>
    <x v="1"/>
    <x v="41"/>
    <x v="41"/>
    <x v="47"/>
    <s v="1"/>
    <s v="Realizar 4 acciones de inspección, vigilancia y control"/>
    <s v="80111600;"/>
    <s v="Distrito Capital de Bogotá"/>
    <m/>
    <m/>
    <s v="CPS 027-2021"/>
    <n v="10782000"/>
    <m/>
  </r>
  <r>
    <x v="73"/>
    <s v="Nueva contratación"/>
    <s v="Contratación directa"/>
    <x v="18"/>
    <n v="14166000"/>
    <d v="2021-01-15T00:00:00"/>
    <n v="1"/>
    <d v="2021-02-01T00:00:00"/>
    <s v="Mes (s)"/>
    <n v="6"/>
    <s v="No"/>
    <s v="NA"/>
    <s v="No Aplica"/>
    <s v="Fondo de Desarrollo Local de La Candelaria"/>
    <s v="Camilo Medina "/>
    <s v="Camilo Medina "/>
    <n v="3138324001"/>
    <s v="camilo.medina@gobiernobogota.gov.co"/>
    <s v="74 - Prestar servicios de apoyo administrativo y asistencial en la gestión documental de la Alcaldía Local de La Candelaria,  acompañando al equipo jurídico de depuración en las labores operativas que genera el proceso de impulso de las actuaciones administrativas."/>
    <x v="1"/>
    <x v="41"/>
    <x v="41"/>
    <x v="47"/>
    <s v="1"/>
    <s v="Realizar 4 acciones de inspección, vigilancia y control"/>
    <s v="80111600;"/>
    <s v="Distrito Capital de Bogotá"/>
    <m/>
    <m/>
    <s v="CPS 019-2021"/>
    <n v="14166000"/>
    <m/>
  </r>
  <r>
    <x v="74"/>
    <s v="Nueva contratación"/>
    <s v="Contratación directa"/>
    <x v="17"/>
    <n v="35532000"/>
    <d v="2021-01-15T00:00:00"/>
    <n v="1"/>
    <d v="2021-02-01T00:00:00"/>
    <s v="Mes (s)"/>
    <n v="6"/>
    <s v="No"/>
    <s v="NA"/>
    <s v="No Aplica"/>
    <s v="Fondo de Desarrollo Local de La Candelaria"/>
    <s v="Camilo Medina "/>
    <s v="Camilo Medina "/>
    <n v="3138324001"/>
    <s v="camilo.medina@gobiernobogota.gov.co"/>
    <s v="75 - Prestar servicios profesionales para apoyar a la Alcaldesa Local en la formulación, seguimiento e implementación de la estrategia local para la terminación jurídica o inactivación de las actuaciones administrativas que cursan en la Alcaldía Local"/>
    <x v="1"/>
    <x v="41"/>
    <x v="41"/>
    <x v="47"/>
    <s v="1"/>
    <s v="Realizar 4 acciones de inspección, vigilancia y control"/>
    <s v="80111600;"/>
    <s v="Distrito Capital de Bogotá"/>
    <m/>
    <m/>
    <s v="CPS 023-2021"/>
    <n v="35532000"/>
    <m/>
  </r>
  <r>
    <x v="75"/>
    <s v="Nueva contratación"/>
    <s v="Contratación directa"/>
    <x v="17"/>
    <n v="50256000"/>
    <d v="2021-01-15T00:00:00"/>
    <n v="1"/>
    <d v="2021-02-01T00:00:00"/>
    <s v="Mes (s)"/>
    <n v="6"/>
    <s v="No"/>
    <s v="NA"/>
    <s v="No Aplica"/>
    <s v="Fondo de Desarrollo Local de La Candelaria"/>
    <s v="Camilo Medina "/>
    <s v="Camilo Medina "/>
    <n v="3138324001"/>
    <s v="camilo.medina@gobiernobogota.gov.co"/>
    <s v="76 - Prestar servicios profesionales para apoyar jurídicamente la ejecución de las acciones requeridas para la depuración de las actuaciones administrativas que cursan en la Alcaldía Local de La Candelaria"/>
    <x v="1"/>
    <x v="41"/>
    <x v="41"/>
    <x v="47"/>
    <s v="1"/>
    <s v="Realizar 4 acciones de inspección, vigilancia y control"/>
    <s v="80111600;"/>
    <s v="Distrito Capital de Bogotá"/>
    <m/>
    <m/>
    <s v="CPS 049-026"/>
    <n v="50256000"/>
    <m/>
  </r>
  <r>
    <x v="76"/>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77 - Prestar servicios profesionales para apoyar jurídicamente la atención de peticiones, requerimientos, acciones constitucionales y comisiones judiciales"/>
    <x v="1"/>
    <x v="41"/>
    <x v="41"/>
    <x v="47"/>
    <s v="1"/>
    <s v="Realizar 4 acciones de inspección, vigilancia y control"/>
    <s v="80111600;"/>
    <s v="Distrito Capital de Bogotá"/>
    <m/>
    <m/>
    <s v="CPS 064-2021"/>
    <n v="25128000"/>
    <m/>
  </r>
  <r>
    <x v="77"/>
    <s v="Nueva contratación"/>
    <s v="Contratación directa"/>
    <x v="17"/>
    <n v="65142000"/>
    <d v="2021-01-15T00:00:00"/>
    <n v="1"/>
    <d v="2021-02-01T00:00:00"/>
    <s v="Mes (s)"/>
    <n v="11"/>
    <s v="No"/>
    <s v="NA"/>
    <s v="No Aplica"/>
    <s v="Fondo de Desarrollo Local de La Candelaria"/>
    <s v="Camilo Medina "/>
    <s v="Camilo Medina "/>
    <n v="3138324001"/>
    <s v="camilo.medina@gobiernobogota.gov.co"/>
    <s v="78 - Prestar servicios profesionales para realizar la coordinación técnica del seguimiento de planes, políticas, programas y proyectos de infraestructura y obras civiles que desarrolle la Alcaldía Local de La Candelaria"/>
    <x v="1"/>
    <x v="39"/>
    <x v="39"/>
    <x v="45"/>
    <n v="2"/>
    <s v="Intervenir 50  metros cuadrados de Puentes peatonales de escala local con acciones de conservación"/>
    <s v="80111600;"/>
    <s v="Distrito Capital de Bogotá"/>
    <m/>
    <m/>
    <s v="CPS 107-2021"/>
    <n v="65142000"/>
    <m/>
  </r>
  <r>
    <x v="78"/>
    <s v="Nueva contratación"/>
    <s v="Contratación directa"/>
    <x v="17"/>
    <n v="68200000"/>
    <d v="2021-01-15T00:00:00"/>
    <n v="1"/>
    <d v="2021-02-01T00:00:00"/>
    <s v="Mes (s)"/>
    <n v="11"/>
    <s v="No"/>
    <s v="NA"/>
    <s v="No Aplica"/>
    <s v="Fondo de Desarrollo Local de La Candelaria"/>
    <s v="Camilo Medina "/>
    <s v="Camilo Medina "/>
    <n v="3138324001"/>
    <s v="camilo.medina@gobiernobogota.gov.co"/>
    <s v="79 - Prestar servicios profesionales para el seguimiento jurídico de los proyectos de infraestructura y obras civiles de la localidad, así como los demás asuntos contractuales que se requieran."/>
    <x v="1"/>
    <x v="39"/>
    <x v="39"/>
    <x v="45"/>
    <n v="2"/>
    <s v="Intervenir 50  metros cuadrados de Puentes peatonales de escala local con acciones de conservación"/>
    <s v="80111600;"/>
    <s v="Distrito Capital de Bogotá"/>
    <m/>
    <m/>
    <s v="CPS 004-2021"/>
    <n v="68200000"/>
    <m/>
  </r>
  <r>
    <x v="79"/>
    <s v="Nueva contratación"/>
    <s v="Contratación directa"/>
    <x v="17"/>
    <n v="25560000"/>
    <d v="2021-01-15T00:00:00"/>
    <n v="1"/>
    <d v="2021-02-01T00:00:00"/>
    <s v="Mes (s)"/>
    <n v="5"/>
    <s v="No"/>
    <s v="NA"/>
    <s v="No Aplica"/>
    <s v="Fondo de Desarrollo Local de La Candelaria"/>
    <s v="Camilo Medina "/>
    <s v="Camilo Medina "/>
    <n v="3138324001"/>
    <s v="camilo.medina@gobiernobogota.gov.co"/>
    <s v="80 - Prestar servicios profesionales para el seguimiento jurídico de los proyectos de infraestructura y obras civiles de la localidad, así como los demás asuntos contractuales que se requieran."/>
    <x v="1"/>
    <x v="39"/>
    <x v="39"/>
    <x v="45"/>
    <n v="2"/>
    <s v="Intervenir 50  metros cuadrados de Puentes peatonales de escala local con acciones de conservación"/>
    <s v="80111600;"/>
    <s v="Distrito Capital de Bogotá"/>
    <m/>
    <m/>
    <m/>
    <m/>
    <m/>
  </r>
  <r>
    <x v="80"/>
    <s v="Nueva contratación"/>
    <s v="Contratación directa"/>
    <x v="17"/>
    <n v="20355000"/>
    <d v="2021-01-15T00:00:00"/>
    <n v="1"/>
    <d v="2021-02-01T00:00:00"/>
    <s v="Mes (s)"/>
    <n v="5"/>
    <s v="No"/>
    <s v="NA"/>
    <s v="No Aplica"/>
    <s v="Fondo de Desarrollo Local de La Candelaria"/>
    <s v="Camilo Medina "/>
    <s v="Camilo Medina "/>
    <n v="3138324001"/>
    <s v="camilo.medina@gobiernobogota.gov.co"/>
    <s v="81 - Prestar servicios profesionales para apoyar el seguimiento a la ejecución de los proyectos de obra e infraestructura de la localidad"/>
    <x v="1"/>
    <x v="39"/>
    <x v="39"/>
    <x v="45"/>
    <n v="2"/>
    <s v="Intervenir 50  metros cuadrados de Puentes peatonales de escala local con acciones de conservación"/>
    <s v="80111600;"/>
    <s v="Distrito Capital de Bogotá"/>
    <m/>
    <m/>
    <s v="CPS 036-2021"/>
    <n v="20355000"/>
    <m/>
  </r>
  <r>
    <x v="81"/>
    <s v="Nueva contratación"/>
    <s v="Contratación directa"/>
    <x v="17"/>
    <n v="65142000"/>
    <d v="2021-01-15T00:00:00"/>
    <n v="1"/>
    <d v="2021-02-01T00:00:00"/>
    <s v="Mes (s)"/>
    <n v="11"/>
    <s v="No"/>
    <s v="NA"/>
    <s v="No Aplica"/>
    <s v="Fondo de Desarrollo Local de La Candelaria"/>
    <s v="Camilo Medina "/>
    <s v="Camilo Medina "/>
    <n v="3138324001"/>
    <s v="camilo.medina@gobiernobogota.gov.co"/>
    <s v="82 - Prestar servicios profesionales para apoyar a la Alcaldesa Local de La Candelaria, en la gestión de los asuntos relacionados con seguridad ciudadana, convivencia y prevención de conflictividades, violencias y delitos en la localidad, de conformidad con el marco normativo aplicable en la materia"/>
    <x v="1"/>
    <x v="36"/>
    <x v="36"/>
    <x v="42"/>
    <n v="1"/>
    <s v="Implementar 2 estrategias de atención de movilizaciones y aglomeraciones en el territorio a través de equipos de gestores de convivencia bajo el direccionamiento estratégico de la Secretaria de Seguridad, Convivencia y Justicia, con enfoque de género y diferencial"/>
    <s v="80111600;"/>
    <s v="Distrito Capital de Bogotá"/>
    <m/>
    <m/>
    <s v="CPS 30-2021"/>
    <n v="59220000"/>
    <m/>
  </r>
  <r>
    <x v="82"/>
    <s v="Nueva contratación"/>
    <s v="Contratación directa"/>
    <x v="18"/>
    <n v="113760000"/>
    <d v="2021-02-15T00:00:00"/>
    <n v="2"/>
    <d v="2021-03-01T00:00:00"/>
    <s v="Mes (s)"/>
    <n v="9"/>
    <s v="No"/>
    <s v="NA"/>
    <s v="No Aplica"/>
    <s v="Fondo de Desarrollo Local de La Candelaria"/>
    <s v="Camilo Medina "/>
    <s v="Camilo Medina "/>
    <n v="3138324001"/>
    <s v="camilo.medina@gobiernobogota.gov.co"/>
    <s v="83 - Prestar servicios de apoyo en las actividades de seguridad y convivencia ciudadana, de acuerdo a las necesidades y estrategias emanadas por el área de seguridad y convivencia de la Alcaldía Local de La Candelaria"/>
    <x v="1"/>
    <x v="36"/>
    <x v="36"/>
    <x v="42"/>
    <n v="1"/>
    <s v="Implementar 2 estrategias de atención de movilizaciones y aglomeraciones en el territorio a través de equipos de gestores de convivencia bajo el direccionamiento estratégico de la Secretaria de Seguridad, Convivencia y Justicia, con enfoque de género y diferencial"/>
    <s v="80111600;"/>
    <s v="Distrito Capital de Bogotá"/>
    <m/>
    <m/>
    <s v="CPS 69-70-71-72-73-74-78-79"/>
    <n v="113760000"/>
    <m/>
  </r>
  <r>
    <x v="83"/>
    <s v="Nueva contratación"/>
    <s v="Contratación directa"/>
    <x v="17"/>
    <n v="56232000"/>
    <d v="2021-01-15T00:00:00"/>
    <n v="1"/>
    <d v="2021-02-01T00:00:00"/>
    <s v="Mes (s)"/>
    <n v="11"/>
    <s v="No"/>
    <s v="NA"/>
    <s v="No Aplica"/>
    <s v="Fondo de Desarrollo Local de La Candelaria"/>
    <s v="Camilo Medina "/>
    <s v="Camilo Medina "/>
    <n v="3138324001"/>
    <s v="camilo.medina@gobiernobogota.gov.co"/>
    <s v="84 - 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
    <x v="1"/>
    <x v="29"/>
    <x v="29"/>
    <x v="30"/>
    <n v="1"/>
    <s v="Implementar 4  acciones de fomento para la agricultura urbana (capacitación, implementación, fortalecimiento y encadenamiento productivo) teniendo en cuenta su sostenibilidad en el tiempo"/>
    <s v="80111600;"/>
    <s v="Distrito Capital de Bogotá"/>
    <m/>
    <m/>
    <s v="CPS 038-2021"/>
    <n v="51120000"/>
    <m/>
  </r>
  <r>
    <x v="84"/>
    <s v="Nueva contratación"/>
    <s v="Contratación directa"/>
    <x v="18"/>
    <n v="31977000"/>
    <d v="2021-01-15T00:00:00"/>
    <n v="1"/>
    <d v="2021-02-01T00:00:00"/>
    <s v="Mes (s)"/>
    <n v="11"/>
    <s v="No"/>
    <s v="NA"/>
    <s v="No Aplica"/>
    <s v="Fondo de Desarrollo Local de La Candelaria"/>
    <s v="Camilo Medina "/>
    <s v="Camilo Medina "/>
    <n v="3138324001"/>
    <s v="camilo.medina@gobiernobogota.gov.co"/>
    <s v="85 - Prestar servicios de apoyo técnico al Fondo de Desarrollo Local de La Candelaria en la administración de una de las casas comunitarias  de la localidad de La Candelaria, de conformidad con el Acuerdo Local 006 de 2013"/>
    <x v="1"/>
    <x v="29"/>
    <x v="29"/>
    <x v="30"/>
    <n v="1"/>
    <s v="Implementar 4  acciones de fomento para la agricultura urbana (capacitación, implementación, fortalecimiento y encadenamiento productivo) teniendo en cuenta su sostenibilidad en el tiempo"/>
    <s v="80111600;"/>
    <s v="Distrito Capital de Bogotá"/>
    <m/>
    <m/>
    <s v="CPS 043-2021"/>
    <n v="29070000"/>
    <m/>
  </r>
  <r>
    <x v="85"/>
    <s v="Nueva contratación"/>
    <s v="Contratación directa"/>
    <x v="17"/>
    <n v="41880000"/>
    <d v="2021-02-01T00:00:00"/>
    <n v="2"/>
    <d v="2021-02-15T00:00:00"/>
    <s v="Mes (s)"/>
    <n v="10"/>
    <s v="No"/>
    <s v="NA"/>
    <s v="No Aplica"/>
    <s v="Fondo de Desarrollo Local de La Candelaria"/>
    <s v="Camilo Medina "/>
    <s v="Camilo Medina "/>
    <n v="3138324001"/>
    <s v="camilo.medina@gobiernobogota.gov.co"/>
    <s v="86 - Apoyar a la alcaldesa local en la promoción, articulación, acompañamiento y seguimiento para la atención y protección de los animales domésticos y silvestres de la localidad"/>
    <x v="1"/>
    <x v="34"/>
    <x v="34"/>
    <x v="40"/>
    <n v="1"/>
    <s v="Atender 1500  animales en urgencias, brigadas médico veterinarias, acciones de esterilización, educación y adopción, y  articulando con los espacios de acogida presentes en la localidad"/>
    <s v="80111600;"/>
    <s v="Distrito Capital de Bogotá"/>
    <m/>
    <m/>
    <s v="CPS 046-2021"/>
    <n v="41880000"/>
    <m/>
  </r>
  <r>
    <x v="86"/>
    <s v="Nueva contratación"/>
    <s v="Contratación directa"/>
    <x v="17"/>
    <n v="47355000"/>
    <d v="2021-01-15T00:00:00"/>
    <n v="1"/>
    <d v="2021-02-01T00:00:00"/>
    <s v="Mes (s)"/>
    <n v="11"/>
    <s v="No"/>
    <s v="NA"/>
    <s v="No Aplica"/>
    <s v="Fondo de Desarrollo Local de La Candelaria"/>
    <s v="Camilo Medina "/>
    <s v="Camilo Medina "/>
    <n v="3138324001"/>
    <s v="camilo.medina@gobiernobogota.gov.co"/>
    <s v="87 -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
    <x v="1"/>
    <x v="38"/>
    <x v="38"/>
    <x v="44"/>
    <n v="2"/>
    <s v="Fortalecer 20 Organizaciones, JAC e Instancias de participación ciudadana"/>
    <s v="80111600;"/>
    <s v="Distrito Capital de Bogotá"/>
    <m/>
    <m/>
    <s v="CPS 028-2021"/>
    <n v="43050000"/>
    <m/>
  </r>
  <r>
    <x v="87"/>
    <s v="Nueva contratación"/>
    <s v="Contratación directa"/>
    <x v="17"/>
    <n v="36639000"/>
    <d v="2021-02-15T00:00:00"/>
    <n v="2"/>
    <d v="2021-03-01T00:00:00"/>
    <s v="Mes (s)"/>
    <n v="9"/>
    <s v="No"/>
    <s v="NA"/>
    <s v="No Aplica"/>
    <s v="Fondo de Desarrollo Local de La Candelaria"/>
    <s v="Camilo Medina "/>
    <s v="Camilo Medina "/>
    <n v="3138324001"/>
    <s v="camilo.medina@gobiernobogota.gov.co"/>
    <s v="88 - Prestar servicios profesionales para apoyar Fondo de Desarrollo Local de La Candelaria en el seguimiento a las instancias y procesos de participación locales"/>
    <x v="1"/>
    <x v="38"/>
    <x v="38"/>
    <x v="44"/>
    <n v="2"/>
    <s v="Fortalecer 20 Organizaciones, JAC e Instancias de participación ciudadana"/>
    <s v="80111600;"/>
    <s v="Distrito Capital de Bogotá"/>
    <m/>
    <m/>
    <s v="CPS 057-2021"/>
    <n v="36639000"/>
    <m/>
  </r>
  <r>
    <x v="88"/>
    <s v="Nueva contratación"/>
    <s v="Contratación directa"/>
    <x v="18"/>
    <n v="25002000"/>
    <d v="2021-02-15T00:00:00"/>
    <n v="2"/>
    <d v="2021-03-01T00:00:00"/>
    <s v="Mes (s)"/>
    <n v="9"/>
    <s v="No"/>
    <s v="NA"/>
    <s v="No Aplica"/>
    <s v="Fondo de Desarrollo Local de La Candelaria"/>
    <s v="Camilo Medina "/>
    <s v="Camilo Medina "/>
    <n v="3138324001"/>
    <s v="camilo.medina@gobiernobogota.gov.co"/>
    <s v="89 - Prestar servicios de apoyo técnico al Fondo de Desarrollo Local de La Candelaria en las gestiones administrativas relacionadas con el conjunto de actividades para el desarrollo de los ejercicios de participación e interlocución con la comunidad de la localidad"/>
    <x v="1"/>
    <x v="38"/>
    <x v="38"/>
    <x v="44"/>
    <n v="2"/>
    <s v="Fortalecer 20 Organizaciones, JAC e Instancias de participación ciudadana"/>
    <s v="80111600;"/>
    <s v="Distrito Capital de Bogotá"/>
    <m/>
    <m/>
    <s v="CPS 068-2021"/>
    <n v="25002000"/>
    <m/>
  </r>
  <r>
    <x v="89"/>
    <s v="Nueva contratación"/>
    <s v="Contratación directa"/>
    <x v="17"/>
    <n v="46008000"/>
    <d v="2021-02-15T00:00:00"/>
    <n v="2"/>
    <d v="2021-03-01T00:00:00"/>
    <s v="Mes (s)"/>
    <n v="9"/>
    <s v="No"/>
    <s v="NA"/>
    <s v="No Aplica"/>
    <s v="Fondo de Desarrollo Local de La Candelaria"/>
    <s v="Camilo Medina "/>
    <s v="Camilo Medina "/>
    <n v="3138324001"/>
    <s v="camilo.medina@gobiernobogota.gov.co"/>
    <s v="90 - Prestar servicios profesionales al Fondo de Desarrollo Local de La Candelaria para la formulación y seguimiento a la ejecución de planes, políticas programas y proyectos relacionados con dotación de colegios y programas relacionados con educación y desarrollo integral "/>
    <x v="1"/>
    <x v="27"/>
    <x v="27"/>
    <x v="27"/>
    <n v="1"/>
    <s v="Implementar 2 Proyectos para el desarrollo integral de la primera infancia y la relación escuela, familia y comunidad"/>
    <s v="80111600;"/>
    <s v="Distrito Capital de Bogotá"/>
    <m/>
    <m/>
    <m/>
    <n v="0"/>
    <m/>
  </r>
  <r>
    <x v="90"/>
    <s v="Nueva contratación"/>
    <s v="Contratación directa"/>
    <x v="17"/>
    <n v="30672000"/>
    <d v="2021-03-15T00:00:00"/>
    <n v="3"/>
    <d v="2021-04-01T00:00:00"/>
    <s v="Mes (s)"/>
    <n v="6"/>
    <s v="No"/>
    <s v="NA"/>
    <s v="No Aplica"/>
    <s v="Fondo de Desarrollo Local de La Candelaria"/>
    <s v="Camilo Medina "/>
    <s v="Camilo Medina "/>
    <n v="3138324001"/>
    <s v="camilo.medina@gobiernobogota.gov.co"/>
    <s v="91 - Prestar servicios profesionales al Fondo de Desarrollo Local de La Candelaria para la formulación y seguimiento a la ejecución de planes, políticas programas y proyectos relacionados con dotación de colegios y programas relacionados con educación y desarrollo integral"/>
    <x v="1"/>
    <x v="25"/>
    <x v="25"/>
    <x v="24"/>
    <n v="1"/>
    <s v="Dotar 3 sedes educativas urbanas públicas"/>
    <s v="80111600;"/>
    <s v="Distrito Capital de Bogotá"/>
    <m/>
    <m/>
    <m/>
    <n v="0"/>
    <m/>
  </r>
  <r>
    <x v="91"/>
    <s v="Nueva contratación"/>
    <s v="Contratación directa"/>
    <x v="17"/>
    <n v="30672000"/>
    <d v="2021-03-15T00:00:00"/>
    <n v="3"/>
    <d v="2021-04-01T00:00:00"/>
    <s v="Mes (s)"/>
    <n v="6"/>
    <s v="No"/>
    <s v="NA"/>
    <s v="No Aplica"/>
    <s v="Fondo de Desarrollo Local de La Candelaria"/>
    <s v="Camilo Medina "/>
    <s v="Camilo Medina "/>
    <n v="3138324001"/>
    <s v="camilo.medina@gobiernobogota.gov.co"/>
    <s v="92 - Prestar servicios profesionales al Fondo de Desarrollo Local de La Candelaria para la formulación y apoyo técnico en el seguimiento de planes, políticas programas y proyectos enmarcados  actividades apoyo a procesos educativos así como programas de acceso a la educación superior "/>
    <x v="1"/>
    <x v="26"/>
    <x v="26"/>
    <x v="25"/>
    <n v="1"/>
    <s v="Beneficiar 55 personas con apoyo para la educación superior, priorizando el ingreso a las universidades públicas"/>
    <s v="80111600;"/>
    <s v="Distrito Capital de Bogotá"/>
    <m/>
    <m/>
    <m/>
    <n v="0"/>
    <m/>
  </r>
  <r>
    <x v="92"/>
    <s v="Nueva contratación"/>
    <s v="Contratación directa"/>
    <x v="17"/>
    <n v="56232000"/>
    <d v="2021-01-15T00:00:00"/>
    <n v="1"/>
    <d v="2021-02-01T00:00:00"/>
    <s v="Mes (s)"/>
    <n v="11"/>
    <s v="No"/>
    <s v="NA"/>
    <s v="No Aplica"/>
    <s v="Fondo de Desarrollo Local de La Candelaria"/>
    <s v="Camilo Medina "/>
    <s v="Camilo Medina "/>
    <n v="3138324001"/>
    <s v="camilo.medina@gobiernobogota.gov.co"/>
    <s v="93 - 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
    <x v="1"/>
    <x v="35"/>
    <x v="35"/>
    <x v="41"/>
    <n v="2"/>
    <s v="Vincular 200 personas en acciones para la prevención del feminicidio y la violencia contra la mujer, principalmente aquellas mujeres víctimas de violencias y/o riesgo de feminicidio y a las mujeres que ejercen trabajos sexuales  en La Candelaria.  "/>
    <s v="80111600;"/>
    <s v="Distrito Capital de Bogotá"/>
    <m/>
    <m/>
    <s v="CPS 044-2021"/>
    <n v="51120000"/>
    <m/>
  </r>
  <r>
    <x v="93"/>
    <s v="Nueva contratación"/>
    <s v="Contratación directa"/>
    <x v="17"/>
    <n v="30672000"/>
    <d v="2021-02-15T00:00:00"/>
    <n v="2"/>
    <d v="2021-03-01T00:00:00"/>
    <s v="Mes (s)"/>
    <n v="6"/>
    <s v="No"/>
    <s v="NA"/>
    <s v="No Aplica"/>
    <s v="Fondo de Desarrollo Local de La Candelaria"/>
    <s v="Camilo Medina "/>
    <s v="Camilo Medina "/>
    <n v="3138324001"/>
    <s v="camilo.medina@gobiernobogota.gov.co"/>
    <s v="94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
    <x v="1"/>
    <x v="32"/>
    <x v="32"/>
    <x v="37"/>
    <n v="1"/>
    <s v="Vincular 400 mujeres cuidadoras a estrategias de cuidado y demás personas que ejerzan las labores del cuidado"/>
    <s v="80111600;"/>
    <s v="Distrito Capital de Bogotá"/>
    <m/>
    <m/>
    <s v="CPS 67-2021"/>
    <n v="30672000"/>
    <m/>
  </r>
  <r>
    <x v="94"/>
    <s v="Nueva contratación"/>
    <s v="Contratación directa"/>
    <x v="18"/>
    <n v="31977000"/>
    <d v="2021-01-15T00:00:00"/>
    <n v="1"/>
    <d v="2021-02-01T00:00:00"/>
    <s v="Mes (s)"/>
    <n v="11"/>
    <s v="No"/>
    <s v="NA"/>
    <s v="No Aplica"/>
    <s v="Fondo de Desarrollo Local de La Candelaria"/>
    <s v="Camilo Medina "/>
    <s v="Camilo Medina "/>
    <n v="3138324001"/>
    <s v="camilo.medina@gobiernobogota.gov.co"/>
    <s v="95 - Prestar servicios de apoyo técnico al Fondo de Desarrollo Local de La Candelaria en la administración de una de las casas comunitarias  de la localidad de La Candelaria, de conformidad con el Acuerdo Local 006 de 2013"/>
    <x v="1"/>
    <x v="32"/>
    <x v="32"/>
    <x v="37"/>
    <n v="1"/>
    <s v="Vincular 400 mujeres cuidadoras a estrategias de cuidado y demás personas que ejerzan las labores del cuidado"/>
    <s v="80111600;"/>
    <s v="Distrito Capital de Bogotá"/>
    <m/>
    <m/>
    <s v="CPS 47-2021"/>
    <n v="29070000"/>
    <m/>
  </r>
  <r>
    <x v="95"/>
    <s v="Nueva contratación"/>
    <s v="Contratación directa"/>
    <x v="17"/>
    <n v="40896000"/>
    <d v="2021-02-15T00:00:00"/>
    <n v="2"/>
    <d v="2021-03-01T00:00:00"/>
    <s v="Mes (s)"/>
    <n v="8"/>
    <s v="No"/>
    <s v="NA"/>
    <s v="No Aplica"/>
    <s v="Fondo de Desarrollo Local de La Candelaria"/>
    <s v="Camilo Medina "/>
    <s v="Camilo Medina "/>
    <n v="3138324001"/>
    <s v="camilo.medina@gobiernobogota.gov.co"/>
    <s v="96 - Prestar servicios profesionales al Fondo de Desarrollo Local de La Candelaria para apoyar el seguimiento y la ejecución de los proyectos relacionados con la estrategia de cuidado, prevención de violencias y proyectos con enfoque de género del Plan de Desarrollo Local"/>
    <x v="1"/>
    <x v="31"/>
    <x v="31"/>
    <x v="35"/>
    <n v="1"/>
    <s v="Formar 400 personas en prevención de violencia intrafamiliar y/o violencia sexual. "/>
    <s v="80111600;"/>
    <s v="Distrito Capital de Bogotá"/>
    <m/>
    <m/>
    <m/>
    <n v="0"/>
    <m/>
  </r>
  <r>
    <x v="96"/>
    <s v="Nueva contratación"/>
    <s v="Contratación directa"/>
    <x v="18"/>
    <n v="63954000"/>
    <d v="2021-01-15T00:00:00"/>
    <n v="1"/>
    <d v="2021-02-01T00:00:00"/>
    <s v="Mes (s)"/>
    <n v="11"/>
    <s v="No"/>
    <s v="NA"/>
    <s v="No Aplica"/>
    <s v="Fondo de Desarrollo Local de La Candelaria"/>
    <s v="Camilo Medina "/>
    <s v="Camilo Medina "/>
    <n v="3138324001"/>
    <s v="camilo.medina@gobiernobogota.gov.co"/>
    <s v="97 - Prestar servicios de apoyo técnico al Fondo de Desarrollo Local de La Candelaria en la administración de una de las casas comunitarias  de la localidad de la candelaria, de conformidad con el Acuerdo Local 006 de 2013"/>
    <x v="1"/>
    <x v="31"/>
    <x v="31"/>
    <x v="35"/>
    <n v="1"/>
    <s v="Formar 400 personas en prevención de violencia intrafamiliar y/o violencia sexual. "/>
    <s v="80111600;"/>
    <s v="Distrito Capital de Bogotá"/>
    <m/>
    <m/>
    <s v="CPS 47 - 59"/>
    <n v="55233000"/>
    <m/>
  </r>
  <r>
    <x v="97"/>
    <s v="Nueva contratación"/>
    <s v="Contratación directa"/>
    <x v="17"/>
    <n v="25128000"/>
    <d v="2021-01-15T00:00:00"/>
    <n v="1"/>
    <d v="2021-02-01T00:00:00"/>
    <s v="Mes (s)"/>
    <n v="6"/>
    <s v="No"/>
    <s v="NA"/>
    <s v="No Aplica"/>
    <s v="Fondo de Desarrollo Local de La Candelaria"/>
    <s v="Camilo Medina "/>
    <s v="Camilo Medina "/>
    <n v="3138324001"/>
    <s v="camilo.medina@gobiernobogota.gov.co"/>
    <s v="98 -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x v="1"/>
    <x v="24"/>
    <x v="24"/>
    <x v="23"/>
    <n v="2"/>
    <s v="Beneficiar 450 personas mayores con apoyo económico tipo C"/>
    <s v="80111600;"/>
    <s v="Distrito Capital de Bogotá"/>
    <m/>
    <m/>
    <s v="CPS 029-2021"/>
    <n v="25128000"/>
    <m/>
  </r>
  <r>
    <x v="98"/>
    <s v="Nueva contratación"/>
    <s v="Contratación directa"/>
    <x v="18"/>
    <n v="16740000"/>
    <d v="2021-01-15T00:00:00"/>
    <n v="1"/>
    <d v="2021-02-01T00:00:00"/>
    <s v="Mes (s)"/>
    <n v="6"/>
    <s v="No"/>
    <s v="NA"/>
    <s v="No Aplica"/>
    <s v="Fondo de Desarrollo Local de La Candelaria"/>
    <s v="Camilo Medina "/>
    <s v="Camilo Medina "/>
    <n v="3138324001"/>
    <s v="camilo.medina@gobiernobogota.gov.co"/>
    <s v="99 - 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
    <x v="1"/>
    <x v="24"/>
    <x v="24"/>
    <x v="23"/>
    <n v="2"/>
    <s v="Beneficiar 450 personas mayores con apoyo económico tipo C"/>
    <s v="80111600;"/>
    <s v="Distrito Capital de Bogotá"/>
    <m/>
    <m/>
    <s v="CPS 056-2021"/>
    <n v="16740000"/>
    <m/>
  </r>
  <r>
    <x v="99"/>
    <s v="Nueva contratación"/>
    <s v="Contratación directa"/>
    <x v="17"/>
    <n v="40896000"/>
    <d v="2021-01-15T00:00:00"/>
    <n v="1"/>
    <d v="2021-02-01T00:00:00"/>
    <s v="Mes (s)"/>
    <n v="8"/>
    <s v="No"/>
    <s v="NA"/>
    <s v="No Aplica"/>
    <s v="Fondo de Desarrollo Local de La Candelaria"/>
    <s v="Camilo Medina "/>
    <s v="Camilo Medina "/>
    <n v="3138324001"/>
    <s v="camilo.medina@gobiernobogota.gov.co"/>
    <s v="100 - Prestar servicios profesionales al Fondo de Desarrollo Local de La Candelaria para apoyar en la formulación, presentación, evaluación y seguimiento de los proyectos sociales y de salud en la localidad"/>
    <x v="1"/>
    <x v="24"/>
    <x v="24"/>
    <x v="22"/>
    <n v="1"/>
    <s v="Atender 3500 hogares con apoyos que contribuyan al ingreso mínimo garantizado"/>
    <s v="80111600;"/>
    <s v="Distrito Capital de Bogotá"/>
    <m/>
    <m/>
    <s v="CPS 022-2021"/>
    <n v="40896000"/>
    <m/>
  </r>
  <r>
    <x v="100"/>
    <s v="Nueva contratación"/>
    <s v="Contratación directa"/>
    <x v="17"/>
    <n v="40896000"/>
    <d v="2021-03-15T00:00:00"/>
    <n v="3"/>
    <d v="2021-04-01T00:00:00"/>
    <s v="Mes (s)"/>
    <n v="8"/>
    <s v="No"/>
    <s v="NA"/>
    <s v="No Aplica"/>
    <s v="Fondo de Desarrollo Local de La Candelaria"/>
    <s v="Camilo Medina "/>
    <s v="Camilo Medina "/>
    <n v="3138324001"/>
    <s v="camilo.medina@gobiernobogota.gov.co"/>
    <s v="101 - Prestar servicios profesionales al Fondo de Desarrollo Local de La Candelaria para apoyar la formulación, presentación, evaluación y seguimiento de los proyectos sociales así como la implementación de los procesos para la identificación, caracterización y atención a personas y/o familias-hogares beneficiados en el marco de los proyectos sociales y de salud en la localidad"/>
    <x v="1"/>
    <x v="24"/>
    <x v="24"/>
    <x v="22"/>
    <n v="1"/>
    <s v="Atender 3500 hogares con apoyos que contribuyan al ingreso mínimo garantizado"/>
    <s v="80111600;"/>
    <s v="Distrito Capital de Bogotá"/>
    <m/>
    <m/>
    <m/>
    <n v="0"/>
    <m/>
  </r>
  <r>
    <x v="101"/>
    <s v="Nueva contratación"/>
    <s v="Contratación directa"/>
    <x v="18"/>
    <n v="22320000"/>
    <d v="2021-03-15T00:00:00"/>
    <n v="3"/>
    <d v="2021-04-01T00:00:00"/>
    <s v="Mes (s)"/>
    <n v="8"/>
    <s v="No"/>
    <s v="NA"/>
    <s v="No Aplica"/>
    <s v="Fondo de Desarrollo Local de La Candelaria"/>
    <s v="Camilo Medina "/>
    <s v="Camilo Medina "/>
    <n v="3138324001"/>
    <s v="camilo.medina@gobiernobogota.gov.co"/>
    <s v="102 - Prestar servicios de apoyo técnico al Fondo de Desarrollo Local de La Candelaria en los procedimientos administrativos derivados de los proyectos sociales y de salud en la localidad"/>
    <x v="1"/>
    <x v="24"/>
    <x v="24"/>
    <x v="22"/>
    <n v="1"/>
    <s v="Atender 3500 hogares con apoyos que contribuyan al ingreso mínimo garantizado"/>
    <s v="80111600;"/>
    <s v="Distrito Capital de Bogotá"/>
    <m/>
    <m/>
    <s v="CPS 060-2021"/>
    <n v="15876000"/>
    <m/>
  </r>
  <r>
    <x v="102"/>
    <s v="Nueva contratación"/>
    <s v="Contratación directa"/>
    <x v="17"/>
    <n v="56232000"/>
    <d v="2021-01-15T00:00:00"/>
    <n v="1"/>
    <d v="2021-02-01T00:00:00"/>
    <s v="Mes (s)"/>
    <n v="11"/>
    <s v="No"/>
    <s v="NA"/>
    <s v="No Aplica"/>
    <s v="Fondo de Desarrollo Local de La Candelaria"/>
    <s v="Camilo Medina "/>
    <s v="Camilo Medina "/>
    <n v="3138324001"/>
    <s v="camilo.medina@gobiernobogota.gov.co"/>
    <s v="103 - Prestar servicios profesionales para apoyar al Fondo de Desarrollo Local de La Candelaria en la formulación, implementación y seguimiento de los proyectos y actividades artísticas, culturales, musicales y deportivas de competencia de la entidad"/>
    <x v="1"/>
    <x v="28"/>
    <x v="28"/>
    <x v="28"/>
    <n v="1"/>
    <s v="Realizar 3 eventos de promoción de actividades culturales, priorizando las fiestas tradicionales definidas mediante acuerdo local"/>
    <s v="80111600;"/>
    <s v="Distrito Capital de Bogotá"/>
    <m/>
    <m/>
    <s v="CPS 086-2020"/>
    <n v="0"/>
    <m/>
  </r>
  <r>
    <x v="103"/>
    <s v="Nueva contratación"/>
    <s v="Contratación directa"/>
    <x v="17"/>
    <n v="41880000"/>
    <d v="2021-02-15T00:00:00"/>
    <n v="2"/>
    <d v="2021-03-01T00:00:00"/>
    <s v="Mes (s)"/>
    <n v="10"/>
    <s v="No"/>
    <s v="NA"/>
    <s v="No Aplica"/>
    <s v="Fondo de Desarrollo Local de La Candelaria"/>
    <s v="Camilo Medina "/>
    <s v="Camilo Medina "/>
    <n v="3138324001"/>
    <s v="camilo.medina@gobiernobogota.gov.co"/>
    <s v="104 - Prestar servicios profesionales al Fondo de Desarrollo Local de La Candelaria para apoyar la gestión de los asuntos relacionados con seguridad ciudadana y convivencia en el espacio público de la localidad para actividades culturales, deportivas y de mercados"/>
    <x v="1"/>
    <x v="37"/>
    <x v="42"/>
    <x v="43"/>
    <n v="1"/>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s v="80111600;"/>
    <s v="Distrito Capital de Bogotá"/>
    <m/>
    <m/>
    <s v="CPS 080-2021"/>
    <n v="37692000"/>
    <m/>
  </r>
  <r>
    <x v="104"/>
    <s v="Nueva contratación"/>
    <s v="Contratación directa"/>
    <x v="18"/>
    <n v="14535000"/>
    <d v="2021-02-15T00:00:00"/>
    <n v="2"/>
    <d v="2021-03-01T00:00:00"/>
    <s v="Mes (s)"/>
    <n v="5"/>
    <s v="No"/>
    <s v="NA"/>
    <s v="No Aplica"/>
    <s v="Fondo de Desarrollo Local de La Candelaria"/>
    <s v="Camilo Medina "/>
    <s v="Camilo Medina "/>
    <n v="3138324001"/>
    <s v="camilo.medina@gobiernobogota.gov.co"/>
    <s v="105 - Prestar servicios de apoyo técnico al Fondo de Desarrollo Local de La Candelaria para apoyar la gestión de los asuntos relacionados con seguridad ciudadana y convivencia en el espacio público de la localidad"/>
    <x v="1"/>
    <x v="37"/>
    <x v="42"/>
    <x v="43"/>
    <n v="1"/>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s v="80111600;"/>
    <s v="Distrito Capital de Bogotá"/>
    <m/>
    <m/>
    <m/>
    <n v="0"/>
    <m/>
  </r>
  <r>
    <x v="105"/>
    <s v="Nueva contratación"/>
    <s v="Contratación directa"/>
    <x v="18"/>
    <n v="19965000"/>
    <d v="2021-01-15T00:00:00"/>
    <n v="1"/>
    <d v="2021-02-01T00:00:00"/>
    <s v="Mes (s)"/>
    <n v="11"/>
    <s v="No"/>
    <s v="NA"/>
    <s v="No Aplica"/>
    <s v="Fondo de Desarrollo Local de La Candelaria"/>
    <s v="Camilo Medina "/>
    <s v="Camilo Medina "/>
    <n v="3138324001"/>
    <s v="camilo.medina@gobiernobogota.gov.co"/>
    <s v="106 - Prestar servicios de apoyo logístico en los eventos y actividades de la administración local de la localidad de La Candelaria "/>
    <x v="1"/>
    <x v="37"/>
    <x v="42"/>
    <x v="43"/>
    <n v="1"/>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s v="80111600;"/>
    <s v="Distrito Capital de Bogotá"/>
    <m/>
    <m/>
    <m/>
    <n v="0"/>
    <m/>
  </r>
  <r>
    <x v="106"/>
    <s v="Nueva contratación"/>
    <s v="Contratación directa"/>
    <x v="18"/>
    <n v="33594000"/>
    <d v="2021-01-15T00:00:00"/>
    <n v="1"/>
    <d v="2021-02-01T00:00:00"/>
    <s v="Mes (s)"/>
    <n v="11"/>
    <s v="No"/>
    <s v="NA"/>
    <s v="No Aplica"/>
    <s v="Fondo de Desarrollo Local de La Candelaria"/>
    <s v="Camilo Medina "/>
    <s v="Camilo Medina "/>
    <n v="3138324001"/>
    <s v="camilo.medina@gobiernobogota.gov.co"/>
    <s v="107 - Prestar servicios técnicos de apoyo en la visibilización de la gestión turística y cultural de La Candelaria en el marco del plan de reactivación económica"/>
    <x v="1"/>
    <x v="37"/>
    <x v="42"/>
    <x v="43"/>
    <n v="1"/>
    <s v="Realizar 1 acuerdo para el uso del EP con fines culturales, deportivos, recreacionales o de mercados temporales, entre la ciudadanía, los  vendedores informales y la administración, de acuerdo a lo reglado por la Junta Administradora Local en la Materia  y teniendo en cuenta procesos de dotación para los mercados temporales"/>
    <s v="80111600;"/>
    <s v="Distrito Capital de Bogotá"/>
    <m/>
    <m/>
    <s v="CPS 039-2021"/>
    <n v="30540000"/>
    <m/>
  </r>
  <r>
    <x v="107"/>
    <s v="Nueva contratación"/>
    <s v="Contratación directa"/>
    <x v="17"/>
    <n v="65142000"/>
    <d v="2021-01-15T00:00:00"/>
    <n v="1"/>
    <d v="2021-02-01T00:00:00"/>
    <s v="Mes (s)"/>
    <n v="11"/>
    <s v="No"/>
    <s v="NA"/>
    <s v="No Aplica"/>
    <s v="Fondo de Desarrollo Local de La Candelaria"/>
    <s v="Camilo Medina "/>
    <s v="Camilo Medina "/>
    <n v="3138324001"/>
    <s v="camilo.medina@gobiernobogota.gov.co"/>
    <s v="108 - Prestar servicios profesionales en materia jurídica al Área de Gestión de Desarrollo Local de la Alcaldía Local de La Candelaria"/>
    <x v="1"/>
    <x v="30"/>
    <x v="30"/>
    <x v="49"/>
    <n v="1"/>
    <s v="Apoyar 146 Mipymes y/o emprendimientos culturales y creativos, incluyendo la asesoría, acompañamiento técnico y/o apoyos económicos,  teniendo en cuenta las salas de teatro de la localidad "/>
    <s v="80111600;"/>
    <s v="Distrito Capital de Bogotá"/>
    <m/>
    <m/>
    <s v="CPS 033-2021"/>
    <n v="59220000"/>
    <m/>
  </r>
  <r>
    <x v="108"/>
    <s v="Nueva contratación"/>
    <s v="Contratación directa"/>
    <x v="17"/>
    <n v="37692000"/>
    <d v="2021-02-15T00:00:00"/>
    <n v="2"/>
    <d v="2021-03-01T00:00:00"/>
    <s v="Mes (s)"/>
    <n v="9"/>
    <s v="No"/>
    <s v="NA"/>
    <s v="No Aplica"/>
    <s v="Fondo de Desarrollo Local de La Candelaria"/>
    <s v="Camilo Medina "/>
    <s v="Camilo Medina "/>
    <n v="3138324001"/>
    <s v="camilo.medina@gobiernobogota.gov.co"/>
    <s v="109 - Prestar servicios profesionales a la  Alcaldía Local de La Candelaria para el seguimiento y ejecución de los planes, políticas, programas y proyectos enmarcados  en  actividades de apoyo a procesos de reactivación económica en la localidad"/>
    <x v="1"/>
    <x v="30"/>
    <x v="30"/>
    <x v="31"/>
    <n v="1"/>
    <s v="Apoyar 146   Mipymes y/o emprendimientos culturales y creativos, incluyendo la asesoría, acompañamiento técnico y/o apoyos económicos,  teniendo en cuenta las salas de teatro de la localidad ."/>
    <s v="80111600;"/>
    <s v="Distrito Capital de Bogotá"/>
    <m/>
    <m/>
    <m/>
    <n v="0"/>
    <m/>
  </r>
  <r>
    <x v="109"/>
    <s v="Nueva contratación"/>
    <s v="Contratación directa"/>
    <x v="17"/>
    <n v="46068000"/>
    <d v="2021-01-15T00:00:00"/>
    <n v="1"/>
    <d v="2021-02-01T00:00:00"/>
    <s v="Mes (s)"/>
    <n v="11"/>
    <s v="No"/>
    <s v="NA"/>
    <s v="No Aplica"/>
    <s v="Fondo de Desarrollo Local de La Candelaria"/>
    <s v="Camilo Medina "/>
    <s v="Camilo Medina "/>
    <n v="3138324001"/>
    <s v="camilo.medina@gobiernobogota.gov.co"/>
    <s v="110 - Prestar servicios profesionales  para la planeación, implementación y fortalecimiento de proyectos relacionados con las actividades del turismo local, a través de la gestión, articulación e interlocución con ciudadanía y entidades públicas y privadas"/>
    <x v="1"/>
    <x v="30"/>
    <x v="30"/>
    <x v="49"/>
    <n v="1"/>
    <s v="Apoyar 146 Mipymes y/o emprendimientos culturales y creativos, incluyendo la asesoría, acompañamiento técnico y/o apoyos económicos,  teniendo en cuenta las salas de teatro de la localidad "/>
    <s v="80111600;"/>
    <s v="Distrito Capital de Bogotá"/>
    <m/>
    <m/>
    <s v="CPS-055 2021"/>
    <n v="37692000"/>
    <m/>
  </r>
  <r>
    <x v="110"/>
    <s v="Nueva contratación"/>
    <s v="Contratación directa"/>
    <x v="17"/>
    <n v="51120000"/>
    <d v="2021-01-15T00:00:00"/>
    <n v="1"/>
    <d v="2021-02-01T00:00:00"/>
    <s v="Mes (s)"/>
    <n v="10"/>
    <s v="No"/>
    <s v="NA"/>
    <s v="No Aplica"/>
    <s v="Fondo de Desarrollo Local de La Candelaria"/>
    <s v="Camilo Medina "/>
    <s v="Camilo Medina "/>
    <n v="3138324001"/>
    <s v="camilo.medina@gobiernobogota.gov.co"/>
    <s v="111 - Prestar servicios profesionales al Fondo de Desarrollo Local de La Candelaria en la estructuración de los procesos, así como la formulación, seguimiento y evaluación de los proyectos de la entidad"/>
    <x v="1"/>
    <x v="30"/>
    <x v="30"/>
    <x v="50"/>
    <n v="2"/>
    <s v="Promover en 75  Mipymes y/o emprendimientos procesos de reconversión hacia actividades sostenibles, incluyendo la asesoría, acompañamiento técnico y/o apoyo económico."/>
    <s v="80111600;"/>
    <s v="Distrito Capital de Bogotá"/>
    <m/>
    <m/>
    <s v="CPS 032-2021"/>
    <n v="51120000"/>
    <m/>
  </r>
  <r>
    <x v="111"/>
    <s v="Nueva contratación"/>
    <s v="Contratación directa"/>
    <x v="17"/>
    <n v="37692000"/>
    <d v="2021-02-15T00:00:00"/>
    <n v="2"/>
    <d v="2021-03-01T00:00:00"/>
    <s v="Mes (s)"/>
    <n v="9"/>
    <s v="No"/>
    <s v="NA"/>
    <s v="No Aplica"/>
    <s v="Fondo de Desarrollo Local de La Candelaria"/>
    <s v="Camilo Medina "/>
    <s v="Camilo Medina "/>
    <n v="3138324001"/>
    <s v="camilo.medina@gobiernobogota.gov.co"/>
    <s v="112 - Prestar servicios profesionales a la  Alcaldía Local de La Candelaria para el seguimiento y ejecución de los planes, políticas, programas y proyectos enmarcados  en  actividades de apoyo a procesos de reactivación económica en la localidad"/>
    <x v="1"/>
    <x v="30"/>
    <x v="30"/>
    <x v="33"/>
    <n v="3"/>
    <s v="Revitalizar 100  Mipymes y/o emprendimientos, potencializadas dentro de las aglomeraciones económicas que fomentan el empleo y/o nuevas actividades económicas incluyendo la asesoría, acompañamiento técnico y/o apoyo económico."/>
    <s v="80111600;"/>
    <s v="Distrito Capital de Bogotá"/>
    <m/>
    <m/>
    <m/>
    <n v="0"/>
    <m/>
  </r>
  <r>
    <x v="112"/>
    <s v="Nueva contratación"/>
    <s v="Contratación directa"/>
    <x v="17"/>
    <n v="46068000"/>
    <d v="2021-01-15T00:00:00"/>
    <n v="1"/>
    <d v="2021-02-01T00:00:00"/>
    <s v="Mes (s)"/>
    <n v="11"/>
    <s v="No"/>
    <s v="NA"/>
    <s v="No Aplica"/>
    <s v="Fondo de Desarrollo Local de La Candelaria"/>
    <s v="Camilo Medina "/>
    <s v="Camilo Medina "/>
    <n v="3138324001"/>
    <s v="camilo.medina@gobiernobogota.gov.co"/>
    <s v="113 - Prestar servicios profesionales al Área de Gestión de Desarrollo Local de la Alcaldía Local para el seguimiento e implementación de las medidas establecidas y que se establezcan por parte del gobierno nacional y distrital en relación con la reactivación económica en la localidad."/>
    <x v="1"/>
    <x v="30"/>
    <x v="30"/>
    <x v="33"/>
    <n v="3"/>
    <s v="Revitalizar 100  Mipymes y/o emprendimientos, potencializadas dentro de las aglomeraciones económicas que fomentan el empleo y/o nuevas actividades económicas incluyendo la asesoría, acompañamiento técnico y/o apoyo económico."/>
    <s v="80111600;"/>
    <s v="Distrito Capital de Bogotá"/>
    <m/>
    <m/>
    <s v="CPS 034-2021"/>
    <n v="41880000"/>
    <m/>
  </r>
  <r>
    <x v="113"/>
    <s v="Nueva contratación"/>
    <s v="Contratación directa"/>
    <x v="18"/>
    <n v="19965000"/>
    <d v="2021-01-15T00:00:00"/>
    <n v="1"/>
    <d v="2021-02-01T00:00:00"/>
    <s v="Mes (s)"/>
    <n v="11"/>
    <s v="No"/>
    <s v="NA"/>
    <s v="No Aplica"/>
    <s v="Fondo de Desarrollo Local de La Candelaria"/>
    <s v="Camilo Medina "/>
    <s v="Camilo Medina "/>
    <n v="3138324001"/>
    <s v="camilo.medina@gobiernobogota.gov.co"/>
    <s v="114 - Prestar  servicios de apoyo logístico en los eventos y actividades de la administración local de la localidad de La Candelaria "/>
    <x v="1"/>
    <x v="30"/>
    <x v="30"/>
    <x v="33"/>
    <n v="3"/>
    <s v="Revitalizar 100  Mipymes y/o emprendimientos, potencializadas dentro de las aglomeraciones económicas que fomentan el empleo y/o nuevas actividades económicas incluyendo la asesoría, acompañamiento técnico y/o apoyo económico."/>
    <s v="80111600;"/>
    <s v="Distrito Capital de Bogotá"/>
    <m/>
    <m/>
    <s v="CPS 059-2021"/>
    <n v="16335000"/>
    <m/>
  </r>
  <r>
    <x v="114"/>
    <s v="Nueva contratación"/>
    <s v="Contratación directa"/>
    <x v="17"/>
    <n v="46008000"/>
    <d v="2021-02-15T00:00:00"/>
    <n v="2"/>
    <d v="2021-03-01T00:00:00"/>
    <s v="Mes (s)"/>
    <n v="9"/>
    <s v="No"/>
    <s v="NA"/>
    <s v="No Aplica"/>
    <s v="Fondo de Desarrollo Local de La Candelaria"/>
    <s v="Camilo Medina "/>
    <s v="Camilo Medina "/>
    <n v="3138324001"/>
    <s v="camilo.medina@gobiernobogota.gov.co"/>
    <s v="115 - Prestar servicios profesionales a la  Alcaldía Local de La Candelaria para la formulación y seguimiento de planes, políticas, programas y proyectos  enmarcados  en  actividades de apoyo a procesos de reactivación económica en la localidad"/>
    <x v="1"/>
    <x v="30"/>
    <x v="30"/>
    <x v="34"/>
    <n v="4"/>
    <s v="Promover en 133 Mipymes y/o emprendimientos la transformación empresarial y/o productiva incluyendo la asesoría, acompañamiento técnico y/o apoyo económico. "/>
    <s v="80111600;"/>
    <s v="Distrito Capital de Bogotá"/>
    <m/>
    <m/>
    <s v="CPS 065-2021"/>
    <n v="46008000"/>
    <m/>
  </r>
  <r>
    <x v="115"/>
    <s v="Nueva contratación"/>
    <s v="Contratación directa"/>
    <x v="17"/>
    <n v="46068000"/>
    <d v="2021-01-15T00:00:00"/>
    <n v="1"/>
    <d v="2021-02-01T00:00:00"/>
    <s v="Mes (s)"/>
    <n v="11"/>
    <s v="No"/>
    <s v="NA"/>
    <s v="No Aplica"/>
    <s v="Fondo de Desarrollo Local de La Candelaria"/>
    <s v="Camilo Medina "/>
    <s v="Camilo Medina "/>
    <n v="3138324001"/>
    <s v="camilo.medina@gobiernobogota.gov.co"/>
    <s v="116 - Prestar servicios profesionales de apoyo en la administración del punto vive digital de la Localidad La Candelaria  para fomentar en la comunidad las TICs"/>
    <x v="1"/>
    <x v="30"/>
    <x v="30"/>
    <x v="34"/>
    <n v="4"/>
    <s v="Promover en 133 Mipymes y/o emprendimientos la transformación empresarial y/o productiva incluyendo la asesoría, acompañamiento técnico y/o apoyo económico. "/>
    <s v="80111600;"/>
    <s v="Distrito Capital de Bogotá"/>
    <m/>
    <m/>
    <s v="CPS 040-2021"/>
    <n v="41880000"/>
    <m/>
  </r>
  <r>
    <x v="116"/>
    <s v="Nueva contratación"/>
    <s v="Contratación directa"/>
    <x v="4"/>
    <n v="2000000"/>
    <d v="2021-01-15T00:00:00"/>
    <n v="1"/>
    <d v="2021-02-01T00:00:00"/>
    <s v="Mes (s)"/>
    <n v="11"/>
    <s v="No"/>
    <s v="NA"/>
    <s v="No Aplica"/>
    <s v="Fondo de Desarrollo Local de La Candelaria"/>
    <s v="Camilo Medina "/>
    <s v="Camilo Medina "/>
    <n v="3138324001"/>
    <s v="camilo.medina@gobiernobogota.gov.co"/>
    <s v="117 - Pago de la ARL de los contratistas a cargo de la Alcaldía Local de La Candelaria con riesgo nivel IV y V"/>
    <x v="1"/>
    <x v="40"/>
    <x v="40"/>
    <x v="48"/>
    <n v="1"/>
    <s v="Realizar 4 estrategias de fortalecimiento institucional "/>
    <s v="84131605;"/>
    <s v="Distrito Capital de Bogotá"/>
    <m/>
    <m/>
    <m/>
    <n v="0"/>
    <m/>
  </r>
  <r>
    <x v="117"/>
    <s v="Nueva contratación"/>
    <s v="Contratación directa"/>
    <x v="17"/>
    <n v="16284000"/>
    <d v="2021-04-15T00:00:00"/>
    <n v="4"/>
    <d v="2021-04-30T00:00:00"/>
    <s v="Mes (s)"/>
    <n v="4"/>
    <s v="No"/>
    <s v="NA"/>
    <s v="No Aplica"/>
    <s v="Fondo de Desarrollo Local de La Candelaria"/>
    <s v="Ángela María Quiroga"/>
    <s v="Ángela María Quiroga"/>
    <n v="3108553524"/>
    <s v="alcalde.candelaria@gobiernobogota.gov.co"/>
    <s v="118 - Prestación de servicios profesionales en la implementación de acciones y estrategias culturales, musicales y artísticas enfocadas a las instancias de participación de la localidad La Candelaria, de acuerdo al proyecto 1625 &quot;La Candelaria cultural, artística y patrimonial&quot;"/>
    <x v="1"/>
    <x v="28"/>
    <x v="28"/>
    <x v="28"/>
    <n v="1"/>
    <s v="Realizar 4 estrategias de fortalecimiento institucional "/>
    <s v="80111600;"/>
    <s v="Distrito Capital de Bogotá"/>
    <m/>
    <s v="Nueva línea creada en abril"/>
    <m/>
    <n v="0"/>
    <m/>
  </r>
  <r>
    <x v="118"/>
    <s v="Nueva contratación"/>
    <s v="Contratación directa"/>
    <x v="18"/>
    <n v="9800000"/>
    <d v="2021-04-15T00:00:00"/>
    <n v="4"/>
    <d v="2021-04-30T00:00:00"/>
    <s v="Mes (s)"/>
    <n v="4"/>
    <s v="No"/>
    <s v="NA"/>
    <s v="No Aplica"/>
    <s v="Fondo de Desarrollo Local de La Candelaria"/>
    <s v="Ángela María Quiroga"/>
    <s v="Ángela María Quiroga"/>
    <n v="3108553524"/>
    <s v="alcalde.candelaria@gobiernobogota.gov.co"/>
    <s v="119 - Prestar servicios de apoyo en la emisora a cargo del Fondo de Desarrollo Local La Candelaria"/>
    <x v="1"/>
    <x v="28"/>
    <x v="28"/>
    <x v="28"/>
    <n v="1"/>
    <s v="Realizar 4 estrategias de fortalecimiento institucional "/>
    <s v="80111600;"/>
    <s v="Distrito Capital de Bogotá"/>
    <m/>
    <s v="Nueva línea creada en abril"/>
    <m/>
    <n v="0"/>
    <m/>
  </r>
  <r>
    <x v="119"/>
    <s v="Nueva contratación"/>
    <s v="Contratación directa"/>
    <x v="17"/>
    <n v="20448000"/>
    <d v="2021-04-15T00:00:00"/>
    <n v="4"/>
    <d v="2021-04-30T00:00:00"/>
    <s v="Mes (s)"/>
    <n v="4"/>
    <m/>
    <m/>
    <m/>
    <m/>
    <m/>
    <m/>
    <m/>
    <m/>
    <s v="120 - Prestar servicios profesionales al Fondo de Desarrollo Local de La  Candelaria para la formulación y seguimiento a la ejecución de planes, políticas programas y proyectos relacionados con los procesos comunitarios y de participación ciudadana en la localidad"/>
    <x v="1"/>
    <x v="38"/>
    <x v="38"/>
    <x v="44"/>
    <m/>
    <m/>
    <m/>
    <m/>
    <m/>
    <m/>
    <m/>
    <m/>
    <m/>
  </r>
  <r>
    <x v="120"/>
    <s v="Nueva contratación"/>
    <s v="Contratación directa"/>
    <x v="17"/>
    <n v="16752000"/>
    <d v="2021-04-15T00:00:00"/>
    <n v="4"/>
    <d v="2021-04-30T00:00:00"/>
    <s v="Mes (s)"/>
    <n v="4"/>
    <m/>
    <m/>
    <m/>
    <m/>
    <m/>
    <m/>
    <m/>
    <m/>
    <s v="121 - Prestar servicios profesionales al Fondo de Desarrollo Local de La Candelaria para apoyar el seguimiento y ejecución de los programas ambientales y de agricultura urbana en la localidad"/>
    <x v="1"/>
    <x v="29"/>
    <x v="29"/>
    <x v="30"/>
    <m/>
    <m/>
    <m/>
    <m/>
    <m/>
    <m/>
    <m/>
    <m/>
    <m/>
  </r>
  <r>
    <x v="121"/>
    <s v="Nueva contratación"/>
    <s v="Contratación directa"/>
    <x v="17"/>
    <n v="12000000"/>
    <d v="2021-04-15T00:00:00"/>
    <n v="4"/>
    <d v="2021-04-30T00:00:00"/>
    <s v="Mes (s)"/>
    <n v="3"/>
    <m/>
    <m/>
    <m/>
    <m/>
    <m/>
    <m/>
    <m/>
    <m/>
    <s v="122 - Prestar servicios profesionales para apoyar  al fondo de desarrollo local de la  candelaria en el seguimiento y visualización  de la gestión realizada, en desarrollo de los programas de protección a los animales en la localidad "/>
    <x v="1"/>
    <x v="34"/>
    <x v="34"/>
    <x v="40"/>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r>
    <x v="122"/>
    <m/>
    <m/>
    <x v="19"/>
    <m/>
    <m/>
    <m/>
    <m/>
    <m/>
    <m/>
    <m/>
    <m/>
    <m/>
    <m/>
    <m/>
    <m/>
    <m/>
    <m/>
    <m/>
    <x v="2"/>
    <x v="42"/>
    <x v="43"/>
    <x v="51"/>
    <m/>
    <m/>
    <m/>
    <m/>
    <m/>
    <m/>
    <m/>
    <m/>
    <m/>
  </r>
</pivotCacheRecords>
</file>

<file path=xl/pivotCache/pivotCacheRecords2.xml><?xml version="1.0" encoding="utf-8"?>
<pivotCacheRecords xmlns="http://schemas.openxmlformats.org/spreadsheetml/2006/main" xmlns:r="http://schemas.openxmlformats.org/officeDocument/2006/relationships" count="153">
  <r>
    <x v="0"/>
    <s v="Nueva contratación"/>
    <s v="CONTRATACION DIRECTA"/>
    <x v="0"/>
    <s v="CONVENIO INTERADMINISTRATIVO"/>
    <n v="1706274000"/>
    <m/>
    <d v="2022-01-11T00:00:00"/>
    <x v="0"/>
    <x v="0"/>
    <d v="2022-01-14T00:00:00"/>
    <s v="MES"/>
    <x v="0"/>
    <x v="0"/>
    <s v="NO"/>
    <n v="0"/>
    <s v="NA"/>
    <n v="0"/>
    <s v="No Aplica"/>
    <x v="0"/>
    <s v="Alcaldía Local La Candelaria"/>
    <s v="Ángela María Quiroga"/>
    <s v="Ángela María Quiroga"/>
    <n v="3410261"/>
    <s v="alcalde.candelaria@gobiernobogota.gov.co"/>
    <x v="0"/>
    <s v="Inversión"/>
    <s v="O23011601010000001605"/>
    <s v="La Candelaria solidaria"/>
    <s v="Ingreso Mínimo Garantizado  _x000a__x000a_"/>
    <n v="1"/>
    <s v="Atender 3500 hogares con apoyos que contribuyan al ingreso mínimo garantizado."/>
    <x v="0"/>
    <s v="CO-DC"/>
    <s v="Distrito Capital de Bogotá"/>
  </r>
  <r>
    <x v="0"/>
    <s v="Nueva contratación"/>
    <s v="CONTRATACION DIRECTA"/>
    <x v="0"/>
    <s v="CONVENIO INTERADMINISTRATIVO"/>
    <n v="732892000"/>
    <m/>
    <d v="2022-01-11T00:00:00"/>
    <x v="0"/>
    <x v="0"/>
    <d v="2022-01-14T00:00:00"/>
    <s v="MES"/>
    <x v="0"/>
    <x v="0"/>
    <s v="NO"/>
    <n v="0"/>
    <s v="NA"/>
    <n v="0"/>
    <s v="No Aplica"/>
    <x v="0"/>
    <s v="Alcaldía Local La Candelaria"/>
    <s v="Ángela María Quiroga"/>
    <s v="Ángela María Quiroga"/>
    <n v="3410261"/>
    <s v="alcalde.candelaria@gobiernobogota.gov.co"/>
    <x v="1"/>
    <s v="Inversión"/>
    <s v="O23011601010000001605"/>
    <s v="La Candelaria solidaria"/>
    <s v="Subsidio Tipo C_x000a_"/>
    <s v="2"/>
    <s v="Beneficiar 450 personas mayores con apoyo económico tipo C."/>
    <x v="0"/>
    <s v="CO-DC"/>
    <s v="Distrito Capital de Bogotá"/>
  </r>
  <r>
    <x v="1"/>
    <s v="Nueva contratación"/>
    <s v="CONTRATACION DIRECTA"/>
    <x v="0"/>
    <s v="SERVICIOS PROFESIONALES"/>
    <n v="57200000"/>
    <m/>
    <d v="2022-01-15T00:00:00"/>
    <x v="0"/>
    <x v="1"/>
    <d v="2022-02-01T00:00:00"/>
    <s v="MES"/>
    <x v="0"/>
    <x v="1"/>
    <s v="NO"/>
    <n v="0"/>
    <s v="NA"/>
    <n v="0"/>
    <s v="No Aplica"/>
    <x v="0"/>
    <s v="Alcaldía Local La Candelaria"/>
    <s v="Ángela María Quiroga"/>
    <s v="Ángela María Quiroga"/>
    <n v="3410261"/>
    <s v="alcalde.candelaria@gobiernobogota.gov.co"/>
    <x v="2"/>
    <s v="Inversión"/>
    <s v="O23011601010000001605"/>
    <s v="La Candelaria solidaria"/>
    <s v="Subsidio Tipo C_x000a_"/>
    <s v="2"/>
    <s v="Beneficiar 450 personas mayores con apoyo económico tipo C."/>
    <x v="1"/>
    <s v="CO-DC"/>
    <s v="Distrito Capital de Bogotá"/>
  </r>
  <r>
    <x v="2"/>
    <s v="Nueva contratación"/>
    <s v="CONTRATACION DIRECTA"/>
    <x v="0"/>
    <s v="SERVICIOS DE APOYO A LA GESTION DE LA ENTIDAD"/>
    <n v="22050000"/>
    <m/>
    <d v="2022-01-15T00:00:00"/>
    <x v="0"/>
    <x v="1"/>
    <d v="2022-02-01T00:00:00"/>
    <s v="MES"/>
    <x v="0"/>
    <x v="2"/>
    <s v="NO"/>
    <n v="0"/>
    <s v="NA"/>
    <n v="0"/>
    <s v="No Aplica"/>
    <x v="0"/>
    <s v="Alcaldía Local La Candelaria"/>
    <s v="Ángela María Quiroga"/>
    <s v="Ángela María Quiroga"/>
    <n v="3410261"/>
    <s v="alcalde.candelaria@gobiernobogota.gov.co"/>
    <x v="3"/>
    <s v="Inversión"/>
    <s v="O23011601010000001605"/>
    <s v="La Candelaria solidaria"/>
    <s v="Subsidio Tipo C_x000a_"/>
    <s v="2"/>
    <s v="Beneficiar 450 personas mayores con apoyo económico tipo C."/>
    <x v="1"/>
    <s v="CO-DC"/>
    <s v="Distrito Capital de Bogotá"/>
  </r>
  <r>
    <x v="0"/>
    <s v="Nueva contratación"/>
    <s v="CONTRATACION DIRECTA"/>
    <x v="0"/>
    <s v="CONVENIO INTERADMINISTRATIVO"/>
    <n v="932390000"/>
    <m/>
    <d v="2022-02-01T00:00:00"/>
    <x v="1"/>
    <x v="0"/>
    <d v="2022-02-28T00:00:00"/>
    <s v="MES"/>
    <x v="0"/>
    <x v="3"/>
    <s v="NO"/>
    <n v="0"/>
    <s v="NA"/>
    <n v="0"/>
    <s v="No Aplica"/>
    <x v="0"/>
    <s v="Alcaldía Local La Candelaria"/>
    <s v="Ángela María Quiroga"/>
    <s v="Ángela María Quiroga"/>
    <n v="3410261"/>
    <s v="alcalde.candelaria@gobiernobogota.gov.co"/>
    <x v="4"/>
    <s v="Inversión"/>
    <s v="O23011601170000001607"/>
    <s v="La Candelaria pedagógica: proyecto de vida para la ciudadanía, la innovación y el trabajo del siglo XXI"/>
    <s v="Apoyo Educación Superior "/>
    <s v="1"/>
    <s v="Beneficiar 55 personas con apoyo para la educación superior, priorizando el ingreso a las universidades públicas ."/>
    <x v="0"/>
    <s v="CO-DC"/>
    <s v="Distrito Capital de Bogotá"/>
  </r>
  <r>
    <x v="3"/>
    <s v="Nueva contratación"/>
    <s v="CONTRATACION DIRECTA"/>
    <x v="0"/>
    <s v="SERVICIOS PROFESIONALES"/>
    <n v="35000000"/>
    <m/>
    <d v="2022-01-15T00:00:00"/>
    <x v="0"/>
    <x v="1"/>
    <d v="2022-02-01T00:00:00"/>
    <s v="MES"/>
    <x v="0"/>
    <x v="2"/>
    <s v="NO"/>
    <n v="0"/>
    <s v="NA"/>
    <n v="0"/>
    <s v="No Aplica"/>
    <x v="0"/>
    <s v="Alcaldía Local La Candelaria"/>
    <s v="Ángela María Quiroga"/>
    <s v="Ángela María Quiroga"/>
    <n v="3410261"/>
    <s v="alcalde.candelaria@gobiernobogota.gov.co"/>
    <x v="5"/>
    <s v="Inversión"/>
    <s v="O23011601170000001607"/>
    <s v="La Candelaria pedagógica: proyecto de vida para la ciudadanía, la innovación y el trabajo del siglo XXI"/>
    <s v="Apoyo Educación Superior "/>
    <s v="1"/>
    <s v="Beneficiar 55 personas con apoyo para la educación superior, priorizando el ingreso a las universidades públicas ."/>
    <x v="1"/>
    <s v="CO-DC"/>
    <s v="Distrito Capital de Bogotá"/>
  </r>
  <r>
    <x v="0"/>
    <s v="Nueva contratación"/>
    <s v="CONTRATACION DIRECTA"/>
    <x v="0"/>
    <s v="CONVENIO INTERADMINISTRATIVO"/>
    <n v="145545000"/>
    <m/>
    <d v="2022-02-01T00:00:00"/>
    <x v="1"/>
    <x v="0"/>
    <d v="2022-02-28T00:00:00"/>
    <s v="MES"/>
    <x v="0"/>
    <x v="3"/>
    <s v="NO"/>
    <n v="0"/>
    <s v="NA"/>
    <n v="0"/>
    <s v="No Aplica"/>
    <x v="0"/>
    <s v="Alcaldía Local La Candelaria"/>
    <s v="Ángela María Quiroga"/>
    <s v="Ángela María Quiroga"/>
    <n v="3410261"/>
    <s v="alcalde.candelaria@gobiernobogota.gov.co"/>
    <x v="4"/>
    <s v="Inversión"/>
    <s v="O23011601170000001607"/>
    <s v="La Candelaria pedagógica: proyecto de vida para la ciudadanía, la innovación y el trabajo del siglo XXI"/>
    <s v="Sostenimiento"/>
    <s v="2"/>
    <s v="Beneficiar 55 estudiantes de programas de educación superior con apoyo de sostenimiento para la permanencia."/>
    <x v="0"/>
    <s v="CO-DC"/>
    <s v="Distrito Capital de Bogotá"/>
  </r>
  <r>
    <x v="4"/>
    <s v="Nueva contratación"/>
    <s v="SELECCIÓN ABREVIADA -ACUERDO MARCO"/>
    <x v="1"/>
    <s v="COMPRAVENTA"/>
    <n v="392657000"/>
    <m/>
    <d v="2022-02-20T00:00:00"/>
    <x v="1"/>
    <x v="2"/>
    <d v="2021-03-15T00:00:00"/>
    <s v="DIAS"/>
    <x v="1"/>
    <x v="4"/>
    <s v="NO"/>
    <n v="0"/>
    <s v="NA"/>
    <n v="0"/>
    <s v="No Aplica"/>
    <x v="0"/>
    <s v="Alcaldía Local La Candelaria"/>
    <s v="Ángela María Quiroga"/>
    <s v="Ángela María Quiroga"/>
    <n v="3410261"/>
    <s v="alcalde.candelaria@gobiernobogota.gov.co"/>
    <x v="6"/>
    <s v="Inversión"/>
    <s v="O23011601170000001609"/>
    <s v="La Candelaria para los jóvenes: dotación de la casa de la juventud"/>
    <s v="Dotación Casa De Juventud"/>
    <s v="1"/>
    <s v="Dotar 1 sede de casa de juventud"/>
    <x v="2"/>
    <s v="CO-DC"/>
    <s v="Distrito Capital de Bogotá"/>
  </r>
  <r>
    <x v="5"/>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7"/>
    <s v="Inversión"/>
    <s v="O23011601170000001609"/>
    <s v="La Candelaria para los jóvenes: dotación de la casa de la juventud"/>
    <s v="Dotación Casa De Juventud"/>
    <s v="1"/>
    <s v="Dotar 1 sede de casa de juventud"/>
    <x v="1"/>
    <s v="CO-DC"/>
    <s v="Distrito Capital de Bogotá"/>
  </r>
  <r>
    <x v="6"/>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8"/>
    <s v="Inversión"/>
    <s v="O23011601170000001609"/>
    <s v="La Candelaria para los jóvenes: dotación de la casa de la juventud"/>
    <s v="Dotación Casa De Juventud"/>
    <s v="1"/>
    <s v="Dotar 1 sede de casa de juventud"/>
    <x v="1"/>
    <s v="CO-DC"/>
    <s v="Distrito Capital de Bogotá"/>
  </r>
  <r>
    <x v="7"/>
    <s v="Nueva contratación"/>
    <s v="CONTRATACION DIRECTA"/>
    <x v="0"/>
    <s v="SERVICIOS DE APOYO A LA GESTION DE LA ENTIDAD"/>
    <n v="21000000"/>
    <m/>
    <d v="2022-01-15T00:00:00"/>
    <x v="0"/>
    <x v="1"/>
    <d v="2022-02-01T00:00:00"/>
    <s v="MES"/>
    <x v="0"/>
    <x v="5"/>
    <s v="NO"/>
    <n v="0"/>
    <s v="NA"/>
    <n v="0"/>
    <s v="No Aplica"/>
    <x v="0"/>
    <s v="Alcaldía Local La Candelaria"/>
    <s v="Ángela María Quiroga"/>
    <s v="Ángela María Quiroga"/>
    <n v="3410261"/>
    <s v="alcalde.candelaria@gobiernobogota.gov.co"/>
    <x v="9"/>
    <s v="Inversión"/>
    <s v="O23011601170000001609"/>
    <s v="La Candelaria para los jóvenes: dotación de la casa de la juventud"/>
    <s v="Dotación Casa De Juventud"/>
    <s v="1"/>
    <s v="Dotar 1 sede de casa de juventud"/>
    <x v="1"/>
    <s v="CO-DC"/>
    <s v="Distrito Capital de Bogotá"/>
  </r>
  <r>
    <x v="8"/>
    <s v="Nueva contratación"/>
    <s v="SELECCIÓN ABREVIADA MENOR CUANTÍA"/>
    <x v="2"/>
    <s v="PRESTACION DE SERVICIOS"/>
    <n v="185714000"/>
    <m/>
    <d v="2022-02-20T00:00:00"/>
    <x v="1"/>
    <x v="3"/>
    <d v="2021-05-20T00:00:00"/>
    <s v="MES"/>
    <x v="0"/>
    <x v="6"/>
    <s v="NO"/>
    <n v="0"/>
    <s v="NA"/>
    <n v="0"/>
    <s v="No Aplica"/>
    <x v="0"/>
    <s v="Alcaldía Local La Candelaria"/>
    <s v="Ángela María Quiroga"/>
    <s v="Ángela María Quiroga"/>
    <n v="3410261"/>
    <s v="alcalde.candelaria@gobiernobogota.gov.co"/>
    <x v="10"/>
    <s v="Inversión"/>
    <s v="O23011601200000001611"/>
    <s v="La Candelaria activa: referente en cultura, deporte, recreación"/>
    <s v="Eventos Recreo-Deportivos"/>
    <s v="1"/>
    <s v="Vincular 2.000 personas en actividades recreo-deportivas comunitarias incluyendo los elementos necesarios para su desarrollo."/>
    <x v="3"/>
    <s v="CO-DC"/>
    <s v="Distrito Capital de Bogotá"/>
  </r>
  <r>
    <x v="9"/>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11"/>
    <s v="Inversión"/>
    <s v="O23011601200000001611"/>
    <s v="La Candelaria activa: referente en cultura, deporte, recreación"/>
    <s v="Eventos Recreo-Deportivos"/>
    <s v="1"/>
    <s v="Vincular 2.000 personas en actividades recreo-deportivas comunitarias incluyendo los elementos necesarios para su desarrollo."/>
    <x v="1"/>
    <s v="CO-DC"/>
    <s v="Distrito Capital de Bogotá"/>
  </r>
  <r>
    <x v="10"/>
    <s v="Nueva contratación"/>
    <s v="CONTRATACION DIRECTA"/>
    <x v="0"/>
    <s v="SERVICIOS PROFESIONALES"/>
    <n v="55000000"/>
    <m/>
    <d v="2022-01-15T00:00:00"/>
    <x v="0"/>
    <x v="1"/>
    <d v="2022-02-01T00:00:00"/>
    <s v="MES"/>
    <x v="0"/>
    <x v="3"/>
    <s v="NO"/>
    <n v="0"/>
    <s v="NA"/>
    <n v="0"/>
    <s v="No Aplica"/>
    <x v="0"/>
    <s v="Alcaldía Local La Candelaria"/>
    <s v="Ángela María Quiroga"/>
    <s v="Ángela María Quiroga"/>
    <n v="3410261"/>
    <s v="alcalde.candelaria@gobiernobogota.gov.co"/>
    <x v="12"/>
    <s v="Inversión"/>
    <s v="O23011601200000001611"/>
    <s v="La Candelaria activa: referente en cultura, deporte, recreación"/>
    <s v="Eventos Recreo-Deportivos"/>
    <s v="1"/>
    <s v="Vincular 2.000 personas en actividades recreo-deportivas comunitarias incluyendo los elementos necesarios para su desarrollo."/>
    <x v="1"/>
    <s v="CO-DC"/>
    <s v="Distrito Capital de Bogotá"/>
  </r>
  <r>
    <x v="11"/>
    <s v="Nueva contratación"/>
    <s v="LICITACIÓN PÚBLICA"/>
    <x v="3"/>
    <s v="PRESTACION DE SERVICIOS"/>
    <n v="586939000"/>
    <m/>
    <d v="2022-02-20T00:00:00"/>
    <x v="1"/>
    <x v="2"/>
    <d v="2022-03-15T00:00:00"/>
    <s v="MES"/>
    <x v="0"/>
    <x v="5"/>
    <s v="NO"/>
    <n v="0"/>
    <s v="NA"/>
    <n v="0"/>
    <s v="No Aplica"/>
    <x v="0"/>
    <s v="Alcaldía Local La Candelaria"/>
    <s v="Ángela María Quiroga"/>
    <s v="Ángela María Quiroga"/>
    <n v="3410261"/>
    <s v="alcalde.candelaria@gobiernobogota.gov.co"/>
    <x v="13"/>
    <s v="Inversión"/>
    <s v="O23011601210000001625"/>
    <s v="La Candelaria cultural, artística y patrimonial"/>
    <s v="Eventos Culturales"/>
    <s v="1"/>
    <s v="Realizar 3 eventos de promoción de actividades culturales, priorizando las fiestas tradicionales definidas mediante acuerdo local ."/>
    <x v="4"/>
    <s v="CO-DC"/>
    <s v="Distrito Capital de Bogotá"/>
  </r>
  <r>
    <x v="12"/>
    <s v="Nueva contratación"/>
    <s v="SELECCIÓN ABREVIADA MENOR CUANTÍA"/>
    <x v="2"/>
    <s v="PRESTACION DE SERVICIOS"/>
    <n v="257550000"/>
    <m/>
    <d v="2022-02-20T00:00:00"/>
    <x v="1"/>
    <x v="4"/>
    <d v="2022-06-01T00:00:00"/>
    <s v="MES"/>
    <x v="0"/>
    <x v="7"/>
    <s v="NO"/>
    <n v="0"/>
    <s v="NA"/>
    <n v="0"/>
    <s v="No Aplica"/>
    <x v="0"/>
    <s v="Alcaldía Local La Candelaria"/>
    <s v="Ángela María Quiroga"/>
    <s v="Ángela María Quiroga"/>
    <n v="3410261"/>
    <s v="alcalde.candelaria@gobiernobogota.gov.co"/>
    <x v="14"/>
    <s v="Inversión"/>
    <s v="O23011601210000001625"/>
    <s v="La Candelaria cultural, artística y patrimonial"/>
    <s v="Formación"/>
    <s v="3"/>
    <s v="Capacitar 400 personas en los campos artísticos, interculturales, culturales y/o patrimoniales."/>
    <x v="5"/>
    <s v="CO-DC"/>
    <s v="Distrito Capital de Bogotá"/>
  </r>
  <r>
    <x v="13"/>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15"/>
    <s v="Inversión"/>
    <s v="O23011601210000001625"/>
    <s v="La Candelaria cultural, artística y patrimonial"/>
    <s v="Formación"/>
    <s v="3"/>
    <s v="Capacitar 400 personas en los campos artísticos, interculturales, culturales y/o patrimoniales."/>
    <x v="1"/>
    <s v="CO-DC"/>
    <s v="Distrito Capital de Bogotá"/>
  </r>
  <r>
    <x v="14"/>
    <s v="Nueva contratación"/>
    <s v="CONTRATACION DIRECTA"/>
    <x v="0"/>
    <s v="SERVICIOS DE APOYO A LA GESTION DE LA ENTIDAD"/>
    <n v="19140000"/>
    <m/>
    <d v="2022-01-15T00:00:00"/>
    <x v="0"/>
    <x v="1"/>
    <d v="2022-02-01T00:00:00"/>
    <s v="MES"/>
    <x v="0"/>
    <x v="5"/>
    <s v="NO"/>
    <n v="0"/>
    <s v="NA"/>
    <n v="0"/>
    <s v="No Aplica"/>
    <x v="0"/>
    <s v="Alcaldía Local La Candelaria"/>
    <s v="Ángela María Quiroga"/>
    <s v="Ángela María Quiroga"/>
    <n v="3410261"/>
    <s v="alcalde.candelaria@gobiernobogota.gov.co"/>
    <x v="16"/>
    <s v="Inversión"/>
    <s v="O23011601210000001625"/>
    <s v="La Candelaria cultural, artística y patrimonial"/>
    <s v="Formación"/>
    <s v="3"/>
    <s v="Capacitar 400 personas en los campos artísticos, interculturales, culturales y/o patrimoniales."/>
    <x v="1"/>
    <s v="CO-DC"/>
    <s v="Distrito Capital de Bogotá"/>
  </r>
  <r>
    <x v="15"/>
    <s v="Nueva contratación"/>
    <s v="LICITACIÓN PÚBLICA"/>
    <x v="4"/>
    <s v="CONTRATO DE OBRA"/>
    <n v="294090400"/>
    <m/>
    <d v="2022-02-20T00:00:00"/>
    <x v="1"/>
    <x v="5"/>
    <d v="2022-07-01T00:00:00"/>
    <s v="MES"/>
    <x v="0"/>
    <x v="5"/>
    <s v="NO"/>
    <n v="0"/>
    <s v="NA"/>
    <n v="0"/>
    <s v="No Aplica"/>
    <x v="0"/>
    <s v="Alcaldía Local La Candelaria"/>
    <s v="Ángela María Quiroga"/>
    <s v="Ángela María Quiroga"/>
    <n v="3410261"/>
    <s v="alcalde.candelaria@gobiernobogota.gov.co"/>
    <x v="17"/>
    <s v="Inversión"/>
    <s v="O23011601210000001625"/>
    <s v="La Candelaria cultural, artística y patrimonial"/>
    <s v="Fortalecimiento Infraestructura"/>
    <s v="4"/>
    <s v="Intervenir 1 sedes culturales con dotación y/o adecuación."/>
    <x v="6"/>
    <s v="CO-DC"/>
    <s v="Distrito Capital de Bogotá"/>
  </r>
  <r>
    <x v="16"/>
    <s v="Nueva contratación"/>
    <s v="SELECCIÓN ABREVIADA -ACUERDO MARCO"/>
    <x v="1"/>
    <s v="COMPRAVENTA"/>
    <n v="73522600"/>
    <m/>
    <d v="2022-03-10T00:00:00"/>
    <x v="2"/>
    <x v="5"/>
    <d v="2021-07-01T00:00:00"/>
    <s v="MES"/>
    <x v="0"/>
    <x v="8"/>
    <s v="NO"/>
    <n v="0"/>
    <s v="NA"/>
    <n v="0"/>
    <s v="No Aplica"/>
    <x v="0"/>
    <s v="Alcaldía Local La Candelaria"/>
    <s v="Ángela María Quiroga"/>
    <s v="Ángela María Quiroga"/>
    <n v="3410261"/>
    <s v="alcalde.candelaria@gobiernobogota.gov.co"/>
    <x v="18"/>
    <s v="Inversión"/>
    <s v="O23011601210000001625"/>
    <s v="La Candelaria cultural, artística y patrimonial"/>
    <s v="Fortalecimiento Infraestructura"/>
    <s v="4"/>
    <s v="Intervenir 1 sedes culturales con dotación y/o adecuación."/>
    <x v="7"/>
    <s v="CO-DC"/>
    <s v="Distrito Capital de Bogotá"/>
  </r>
  <r>
    <x v="17"/>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19"/>
    <s v="Inversión"/>
    <s v="O23011601210000001625"/>
    <s v="La Candelaria cultural, artística y patrimonial"/>
    <s v="Fortalecimiento Infraestructura"/>
    <s v="4"/>
    <s v="Intervenir 1 sedes culturales con dotación y/o adecuación."/>
    <x v="1"/>
    <s v="CO-DC"/>
    <s v="Distrito Capital de Bogotá"/>
  </r>
  <r>
    <x v="18"/>
    <s v="Nueva contratación"/>
    <s v="CONTRATACION DIRECTA"/>
    <x v="0"/>
    <s v="SERVICIOS PROFESIONALES"/>
    <n v="36112000"/>
    <m/>
    <d v="2022-01-15T00:00:00"/>
    <x v="0"/>
    <x v="1"/>
    <d v="2022-02-01T00:00:00"/>
    <s v="MES"/>
    <x v="0"/>
    <x v="9"/>
    <s v="NO"/>
    <n v="0"/>
    <s v="NA"/>
    <n v="0"/>
    <s v="No Aplica"/>
    <x v="0"/>
    <s v="Alcaldía Local La Candelaria"/>
    <s v="Ángela María Quiroga"/>
    <s v="Ángela María Quiroga"/>
    <n v="3410261"/>
    <s v="alcalde.candelaria@gobiernobogota.gov.co"/>
    <x v="20"/>
    <s v="Inversión"/>
    <s v="O23011601210000001625"/>
    <s v="La Candelaria cultural, artística y patrimonial"/>
    <s v="Fortalecimiento Infraestructura"/>
    <s v="4"/>
    <s v="Intervenir 1 sedes culturales con dotación y/o adecuación."/>
    <x v="1"/>
    <s v="CO-DC"/>
    <s v="Distrito Capital de Bogotá"/>
  </r>
  <r>
    <x v="19"/>
    <s v="Nueva contratación"/>
    <s v="LICITACIÓN PÚBLICA"/>
    <x v="3"/>
    <s v="PRESTACIÓN DE SERVICIOS"/>
    <n v="212448000"/>
    <m/>
    <d v="2022-02-01T00:00:00"/>
    <x v="1"/>
    <x v="4"/>
    <d v="2022-06-15T00:00:00"/>
    <s v="MES"/>
    <x v="0"/>
    <x v="5"/>
    <s v="NO"/>
    <n v="0"/>
    <s v="NA"/>
    <n v="0"/>
    <s v="No Aplica"/>
    <x v="0"/>
    <s v="Alcaldía Local La Candelaria"/>
    <s v="Ángela María Quiroga"/>
    <s v="Ángela María Quiroga"/>
    <n v="3410261"/>
    <s v="alcalde.candelaria@gobiernobogota.gov.co"/>
    <x v="21"/>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8"/>
    <s v="CO-DC"/>
    <s v="Distrito Capital de Bogotá"/>
  </r>
  <r>
    <x v="20"/>
    <s v="Nueva contratación"/>
    <s v="CONTRATACION DIRECTA"/>
    <x v="0"/>
    <s v="SERVICIOS PROFESIONALES"/>
    <n v="45140000"/>
    <m/>
    <d v="2022-01-15T00:00:00"/>
    <x v="0"/>
    <x v="1"/>
    <d v="2022-02-01T00:00:00"/>
    <s v="MES"/>
    <x v="0"/>
    <x v="3"/>
    <s v="NO"/>
    <n v="0"/>
    <s v="NA"/>
    <n v="0"/>
    <s v="No Aplica"/>
    <x v="0"/>
    <s v="Alcaldía Local La Candelaria"/>
    <s v="Ángela María Quiroga"/>
    <s v="Ángela María Quiroga"/>
    <n v="3410261"/>
    <s v="alcalde.candelaria@gobiernobogota.gov.co"/>
    <x v="22"/>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1"/>
    <s v="Nueva contratación"/>
    <s v="CONTRATACION DIRECTA"/>
    <x v="0"/>
    <s v="SERVICIOS PROFESIONALES"/>
    <n v="27084000"/>
    <m/>
    <d v="2022-01-15T00:00:00"/>
    <x v="0"/>
    <x v="1"/>
    <d v="2022-02-01T00:00:00"/>
    <s v="MES"/>
    <x v="0"/>
    <x v="5"/>
    <s v="NO"/>
    <n v="0"/>
    <s v="NA"/>
    <n v="0"/>
    <s v="No Aplica"/>
    <x v="0"/>
    <s v="Alcaldía Local La Candelaria"/>
    <s v="Ángela María Quiroga"/>
    <s v="Ángela María Quiroga"/>
    <n v="3410261"/>
    <s v="alcalde.candelaria@gobiernobogota.gov.co"/>
    <x v="23"/>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2"/>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24"/>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3"/>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25"/>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4"/>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26"/>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5"/>
    <s v="Nueva contratación"/>
    <s v="CONTRATACION DIRECTA"/>
    <x v="0"/>
    <s v="SERVICIOS DE APOYO A LA GESTION DE LA ENTIDAD"/>
    <n v="18000000"/>
    <m/>
    <d v="2022-01-15T00:00:00"/>
    <x v="0"/>
    <x v="1"/>
    <d v="2022-02-01T00:00:00"/>
    <s v="MES"/>
    <x v="0"/>
    <x v="5"/>
    <s v="NO"/>
    <n v="0"/>
    <s v="NA"/>
    <n v="0"/>
    <s v="No Aplica"/>
    <x v="0"/>
    <s v="Alcaldía Local La Candelaria"/>
    <s v="Ángela María Quiroga"/>
    <s v="Ángela María Quiroga"/>
    <n v="3410261"/>
    <s v="alcalde.candelaria@gobiernobogota.gov.co"/>
    <x v="27"/>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6"/>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28"/>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7"/>
    <s v="Nueva contratación"/>
    <s v="CONTRATACION DIRECTA"/>
    <x v="0"/>
    <s v="SERVICIOS PROFESIONALES"/>
    <n v="42000000"/>
    <m/>
    <d v="2022-01-15T00:00:00"/>
    <x v="0"/>
    <x v="1"/>
    <d v="2022-02-01T00:00:00"/>
    <s v="MES"/>
    <x v="0"/>
    <x v="2"/>
    <s v="NO"/>
    <n v="0"/>
    <s v="NA"/>
    <n v="0"/>
    <s v="No Aplica"/>
    <x v="0"/>
    <s v="Alcaldía Local La Candelaria"/>
    <s v="Ángela María Quiroga"/>
    <s v="Ángela María Quiroga"/>
    <n v="3410261"/>
    <s v="alcalde.candelaria@gobiernobogota.gov.co"/>
    <x v="29"/>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28"/>
    <s v="Nueva contratación"/>
    <s v="CONTRATACION DIRECTA"/>
    <x v="0"/>
    <s v="SERVICIOS PROFESIONALES"/>
    <n v="27084000"/>
    <m/>
    <d v="2022-01-15T00:00:00"/>
    <x v="0"/>
    <x v="1"/>
    <d v="2022-02-01T00:00:00"/>
    <s v="MES"/>
    <x v="0"/>
    <x v="5"/>
    <s v="NO"/>
    <n v="0"/>
    <s v="NA"/>
    <n v="0"/>
    <s v="No Aplica"/>
    <x v="0"/>
    <s v="Alcaldía Local La Candelaria"/>
    <s v="Ángela María Quiroga"/>
    <s v="Ángela María Quiroga"/>
    <n v="3410261"/>
    <s v="alcalde.candelaria@gobiernobogota.gov.co"/>
    <x v="30"/>
    <s v="Inversión"/>
    <s v="O23011601060000001628"/>
    <s v="La Candelaria productiva y resiliente"/>
    <s v="Fortalecimiento MIPYMES"/>
    <s v="1"/>
    <s v="Apoyar 146 Mipymes y/o emprendimientos culturales y creativos, incluyendo la asesoría, acompañamiento técnico y/o apoyos económicos, teniendo en cuenta las salas de teatro de la localidad."/>
    <x v="1"/>
    <s v="CO-DC"/>
    <s v="Distrito Capital de Bogotá"/>
  </r>
  <r>
    <x v="19"/>
    <s v="Nueva contratación"/>
    <s v="LICITACIÓN PÚBLICA"/>
    <x v="3"/>
    <s v="PRESTACIÓN DE SERVICIOS"/>
    <n v="210977000"/>
    <m/>
    <d v="2022-02-01T00:00:00"/>
    <x v="1"/>
    <x v="4"/>
    <d v="2022-06-15T00:00:00"/>
    <s v="MES"/>
    <x v="0"/>
    <x v="5"/>
    <s v="NO"/>
    <n v="0"/>
    <s v="NA"/>
    <n v="0"/>
    <s v="No Aplica"/>
    <x v="0"/>
    <s v="Alcaldía Local La Candelaria"/>
    <s v="Ángela María Quiroga"/>
    <s v="Ángela María Quiroga"/>
    <n v="3410261"/>
    <s v="alcalde.candelaria@gobiernobogota.gov.co"/>
    <x v="21"/>
    <s v="Inversión"/>
    <s v="O23011601060000001628"/>
    <s v="La Candelaria productiva y resiliente"/>
    <s v="Transformación Productiva"/>
    <n v="4"/>
    <s v="Promover en 133 Mipymes y/o emprendimientos la transformación empresarial y/o productiva incluyendo la asesoría, acompañamiento técnico y/o apoyo econ"/>
    <x v="8"/>
    <s v="CO-DC"/>
    <s v="Distrito Capital de Bogotá"/>
  </r>
  <r>
    <x v="29"/>
    <s v="Nueva contratación"/>
    <s v="CONTRATACION DIRECTA"/>
    <x v="0"/>
    <s v="SERVICIOS PROFESIONALES"/>
    <n v="31598000"/>
    <m/>
    <d v="2022-01-15T00:00:00"/>
    <x v="0"/>
    <x v="1"/>
    <d v="2022-02-01T00:00:00"/>
    <s v="MES"/>
    <x v="0"/>
    <x v="2"/>
    <s v="NO"/>
    <n v="0"/>
    <s v="NA"/>
    <n v="0"/>
    <s v="No Aplica"/>
    <x v="0"/>
    <s v="Alcaldía Local La Candelaria"/>
    <s v="Ángela María Quiroga"/>
    <s v="Ángela María Quiroga"/>
    <n v="3410261"/>
    <s v="alcalde.candelaria@gobiernobogota.gov.co"/>
    <x v="31"/>
    <s v="Inversión"/>
    <s v="O23011601060000001628"/>
    <s v="La Candelaria productiva y resiliente"/>
    <s v="Transformación Productiva"/>
    <n v="4"/>
    <s v="Promover en 133 Mipymes y/o emprendimientos la transformación empresarial y/o productiva incluyendo la asesoría, acompañamiento técnico y/o apoyo econ"/>
    <x v="1"/>
    <s v="CO-DC"/>
    <s v="Distrito Capital de Bogotá"/>
  </r>
  <r>
    <x v="19"/>
    <s v="Nueva contratación"/>
    <s v="LICITACIÓN PÚBLICA"/>
    <x v="3"/>
    <s v="PRESTACIÓN DE SERVICIOS"/>
    <n v="173270000"/>
    <m/>
    <d v="2022-02-01T00:00:00"/>
    <x v="1"/>
    <x v="4"/>
    <d v="2022-06-15T00:00:00"/>
    <s v="MES"/>
    <x v="0"/>
    <x v="5"/>
    <s v="NO"/>
    <n v="0"/>
    <s v="NA"/>
    <n v="0"/>
    <s v="No Aplica"/>
    <x v="0"/>
    <s v="Alcaldía Local La Candelaria"/>
    <s v="Ángela María Quiroga"/>
    <s v="Ángela María Quiroga"/>
    <n v="3410261"/>
    <s v="alcalde.candelaria@gobiernobogota.gov.co"/>
    <x v="21"/>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8"/>
    <s v="CO-DC"/>
    <s v="Distrito Capital de Bogotá"/>
  </r>
  <r>
    <x v="30"/>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32"/>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1"/>
    <s v="CO-DC"/>
    <s v="Distrito Capital de Bogotá"/>
  </r>
  <r>
    <x v="31"/>
    <s v="Nueva contratación"/>
    <s v="CONTRATACION DIRECTA"/>
    <x v="0"/>
    <s v="SERVICIOS PROFESIONALES"/>
    <n v="55000000"/>
    <m/>
    <d v="2022-01-15T00:00:00"/>
    <x v="0"/>
    <x v="1"/>
    <d v="2022-02-01T00:00:00"/>
    <s v="MES"/>
    <x v="0"/>
    <x v="3"/>
    <s v="NO"/>
    <n v="0"/>
    <s v="NA"/>
    <n v="0"/>
    <s v="No Aplica"/>
    <x v="0"/>
    <s v="Alcaldía Local La Candelaria"/>
    <s v="Ángela María Quiroga"/>
    <s v="Ángela María Quiroga"/>
    <n v="3410261"/>
    <s v="alcalde.candelaria@gobiernobogota.gov.co"/>
    <x v="33"/>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1"/>
    <s v="CO-DC"/>
    <s v="Distrito Capital de Bogotá"/>
  </r>
  <r>
    <x v="32"/>
    <s v="Nueva contratación"/>
    <s v="CONTRATACION DIRECTA"/>
    <x v="0"/>
    <s v="SERVICIOS PROFESIONALES"/>
    <n v="31598000"/>
    <m/>
    <d v="2022-01-15T00:00:00"/>
    <x v="0"/>
    <x v="1"/>
    <d v="2022-02-01T00:00:00"/>
    <s v="MES"/>
    <x v="0"/>
    <x v="2"/>
    <s v="NO"/>
    <n v="0"/>
    <s v="NA"/>
    <n v="0"/>
    <s v="No Aplica"/>
    <x v="0"/>
    <s v="Alcaldía Local La Candelaria"/>
    <s v="Ángela María Quiroga"/>
    <s v="Ángela María Quiroga"/>
    <n v="3410261"/>
    <s v="alcalde.candelaria@gobiernobogota.gov.co"/>
    <x v="34"/>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1"/>
    <s v="CO-DC"/>
    <s v="Distrito Capital de Bogotá"/>
  </r>
  <r>
    <x v="33"/>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35"/>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1"/>
    <s v="CO-DC"/>
    <s v="Distrito Capital de Bogotá"/>
  </r>
  <r>
    <x v="34"/>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36"/>
    <s v="Inversión"/>
    <s v="O23011601060000001628"/>
    <s v="La Candelaria productiva y resiliente"/>
    <s v="Revitalización"/>
    <n v="3"/>
    <s v="Revitalizar 100  Mipymes y/o emprendimientos, potencializadas dentro de las aglomeraciones económicas que fomentan el empleo y/o nuevas actividades económicas incluyendo la asesoría, acompañamiento técnico y/o apoyo económico."/>
    <x v="1"/>
    <s v="CO-DC"/>
    <s v="Distrito Capital de Bogotá"/>
  </r>
  <r>
    <x v="35"/>
    <s v="Nueva contratación"/>
    <s v="CONTRATACION DIRECTA"/>
    <x v="0"/>
    <s v="CONVENIO INTERADMINISTRATIVO"/>
    <n v="21424000"/>
    <s v="TERMINA 16-05-2022"/>
    <d v="2022-02-15T00:00:00"/>
    <x v="1"/>
    <x v="4"/>
    <d v="2022-06-15T00:00:00"/>
    <s v="MES"/>
    <x v="0"/>
    <x v="5"/>
    <s v="NO"/>
    <n v="0"/>
    <s v="NA"/>
    <n v="0"/>
    <s v="No Aplica"/>
    <x v="0"/>
    <s v="Alcaldía Local La Candelaria"/>
    <s v="Ángela María Quiroga"/>
    <s v="Ángela María Quiroga"/>
    <n v="3410261"/>
    <s v="alcalde.candelaria@gobiernobogota.gov.co"/>
    <x v="37"/>
    <s v="Inversión"/>
    <s v="O23011601060000001664"/>
    <s v="La Candelaria incluyente y ancestral"/>
    <s v="Dispositivos de Asistencia Personal"/>
    <n v="1"/>
    <s v="Beneficiar 100 personas con discapacidad a través de Dispositivos de Asistencia Personal - Ayudas Técnicas (no incluidas en los Planes de Beneficios)."/>
    <x v="9"/>
    <s v="CO-DC"/>
    <s v="Distrito Capital de Bogotá"/>
  </r>
  <r>
    <x v="36"/>
    <s v="Nueva contratación"/>
    <s v="CONTRATACION DIRECTA"/>
    <x v="0"/>
    <s v="SERVICIOS PROFESIONALES"/>
    <n v="40000000"/>
    <m/>
    <d v="2022-01-15T00:00:00"/>
    <x v="0"/>
    <x v="1"/>
    <d v="2022-02-01T00:00:00"/>
    <s v="MES"/>
    <x v="0"/>
    <x v="9"/>
    <s v="NO"/>
    <n v="0"/>
    <s v="NA"/>
    <n v="0"/>
    <s v="No Aplica"/>
    <x v="0"/>
    <s v="Alcaldía Local La Candelaria"/>
    <s v="Ángela María Quiroga"/>
    <s v="Ángela María Quiroga"/>
    <n v="3410261"/>
    <s v="alcalde.candelaria@gobiernobogota.gov.co"/>
    <x v="38"/>
    <s v="Inversión"/>
    <s v="O23011601060000001664"/>
    <s v="La Candelaria incluyente y ancestral"/>
    <s v="Dispositivos de Asistencia Personal"/>
    <n v="1"/>
    <s v="Beneficiar 100 personas con discapacidad a través de Dispositivos de Asistencia Personal - Ayudas Técnicas (no incluidas en los Planes de Beneficios)."/>
    <x v="1"/>
    <s v="CO-DC"/>
    <s v="Distrito Capital de Bogotá"/>
  </r>
  <r>
    <x v="37"/>
    <s v="Nueva contratación"/>
    <s v="CONTRATACION DIRECTA"/>
    <x v="0"/>
    <s v="SERVICIOS DE APOYO A LA GESTION DE LA ENTIDAD"/>
    <n v="16200000"/>
    <m/>
    <d v="2022-01-15T00:00:00"/>
    <x v="0"/>
    <x v="1"/>
    <d v="2022-02-01T00:00:00"/>
    <s v="MES"/>
    <x v="0"/>
    <x v="5"/>
    <s v="NO"/>
    <n v="0"/>
    <s v="NA"/>
    <n v="0"/>
    <s v="No Aplica"/>
    <x v="0"/>
    <s v="Alcaldía Local La Candelaria"/>
    <s v="Ángela María Quiroga"/>
    <s v="Ángela María Quiroga"/>
    <n v="3410261"/>
    <s v="alcalde.candelaria@gobiernobogota.gov.co"/>
    <x v="39"/>
    <s v="Inversión"/>
    <s v="O23011601060000001664"/>
    <s v="La Candelaria incluyente y ancestral"/>
    <s v="Dispositivos de Asistencia Personal"/>
    <n v="1"/>
    <s v="Beneficiar 100 personas con discapacidad a través de Dispositivos de Asistencia Personal - Ayudas Técnicas (no incluidas en los Planes de Beneficios)."/>
    <x v="1"/>
    <s v="CO-DC"/>
    <s v="Distrito Capital de Bogotá"/>
  </r>
  <r>
    <x v="38"/>
    <s v="Nueva contratación"/>
    <s v="SELECCIÓN ABREVIADA MENOR CUANTÍA"/>
    <x v="2"/>
    <s v="PRESTACION DE SERVICIOS"/>
    <n v="75000000"/>
    <m/>
    <d v="2022-02-20T00:00:00"/>
    <x v="1"/>
    <x v="4"/>
    <d v="2022-06-01T00:00:00"/>
    <s v="MES"/>
    <x v="0"/>
    <x v="6"/>
    <s v="NO"/>
    <n v="0"/>
    <s v="NA"/>
    <n v="0"/>
    <s v="No Aplica"/>
    <x v="0"/>
    <s v="Alcaldía Local La Candelaria"/>
    <s v="Ángela María Quiroga"/>
    <s v="Ángela María Quiroga"/>
    <n v="3410261"/>
    <s v="alcalde.candelaria@gobiernobogota.gov.co"/>
    <x v="40"/>
    <s v="Inversión"/>
    <s v="O23011602270000001700"/>
    <s v="La Candelaria sostenible: cambio cultural para la gestión de la crisis climática"/>
    <s v="Muros Verdes"/>
    <n v="1"/>
    <s v="Construir 50 m2 de muros y techos verdes, y su sostenimiento."/>
    <x v="10"/>
    <s v="CO-DC"/>
    <s v="Distrito Capital de Bogotá"/>
  </r>
  <r>
    <x v="39"/>
    <s v="Nueva contratación"/>
    <s v="CONTRATACION DIRECTA"/>
    <x v="0"/>
    <s v="SERVICIOS PROFESIONALES"/>
    <n v="55000000"/>
    <m/>
    <d v="2022-01-15T00:00:00"/>
    <x v="0"/>
    <x v="1"/>
    <d v="2022-02-01T00:00:00"/>
    <s v="MES"/>
    <x v="0"/>
    <x v="1"/>
    <s v="NO"/>
    <n v="0"/>
    <s v="NA"/>
    <n v="0"/>
    <s v="No Aplica"/>
    <x v="0"/>
    <s v="Alcaldía Local La Candelaria"/>
    <s v="Ángela María Quiroga"/>
    <s v="Ángela María Quiroga"/>
    <n v="3410261"/>
    <s v="alcalde.candelaria@gobiernobogota.gov.co"/>
    <x v="41"/>
    <s v="Inversión"/>
    <s v="O23011602270000001700"/>
    <s v="La Candelaria sostenible: cambio cultural para la gestión de la crisis climática"/>
    <s v="Muros Verdes"/>
    <n v="1"/>
    <s v="Construir 50 m2 de muros y techos verdes, y su sostenimiento."/>
    <x v="1"/>
    <s v="CO-DC"/>
    <s v="Distrito Capital de Bogotá"/>
  </r>
  <r>
    <x v="38"/>
    <s v="Nueva contratación"/>
    <s v="SELECCIÓN ABREVIADA MENOR CUANTÍA"/>
    <x v="2"/>
    <s v="PRESTACION DE SERVICIOS"/>
    <n v="50500000"/>
    <m/>
    <d v="2022-02-20T00:00:00"/>
    <x v="1"/>
    <x v="4"/>
    <d v="2022-06-01T00:00:00"/>
    <s v="MES"/>
    <x v="0"/>
    <x v="6"/>
    <s v="NO"/>
    <n v="0"/>
    <s v="NA"/>
    <n v="0"/>
    <s v="No Aplica"/>
    <x v="0"/>
    <s v="Alcaldía Local La Candelaria"/>
    <s v="Ángela María Quiroga"/>
    <s v="Ángela María Quiroga"/>
    <n v="3410261"/>
    <s v="alcalde.candelaria@gobiernobogota.gov.co"/>
    <x v="40"/>
    <s v="Inversión"/>
    <s v="O23011602270000001700"/>
    <s v="La Candelaria sostenible: cambio cultural para la gestión de la crisis climática"/>
    <s v="Jardinería"/>
    <n v="2"/>
    <s v="Intervenir 50 m2 de jardinería y coberturas verdes y su sostenimiento. "/>
    <x v="10"/>
    <s v="CO-DC"/>
    <s v="Distrito Capital de Bogotá"/>
  </r>
  <r>
    <x v="40"/>
    <s v="Nueva contratación"/>
    <s v="CONTRATACION DIRECTA"/>
    <x v="0"/>
    <s v="SERVICIOS DE APOYO A LA GESTION DE LA ENTIDAD"/>
    <n v="24500000"/>
    <m/>
    <d v="2022-01-15T00:00:00"/>
    <x v="0"/>
    <x v="1"/>
    <d v="2022-02-01T00:00:00"/>
    <s v="MES"/>
    <x v="0"/>
    <x v="2"/>
    <s v="NO"/>
    <n v="0"/>
    <s v="NA"/>
    <n v="0"/>
    <s v="No Aplica"/>
    <x v="0"/>
    <s v="Alcaldía Local La Candelaria"/>
    <s v="Ángela María Quiroga"/>
    <s v="Ángela María Quiroga"/>
    <n v="3410261"/>
    <s v="alcalde.candelaria@gobiernobogota.gov.co"/>
    <x v="42"/>
    <s v="Inversión"/>
    <s v="O23011602270000001700"/>
    <s v="La Candelaria sostenible: cambio cultural para la gestión de la crisis climática"/>
    <s v="Jardinería"/>
    <n v="2"/>
    <s v="Intervenir 50 m2 de jardinería y coberturas verdes y su sostenimiento. "/>
    <x v="1"/>
    <s v="CO-DC"/>
    <s v="Distrito Capital de Bogotá"/>
  </r>
  <r>
    <x v="41"/>
    <s v="Nueva contratación"/>
    <s v="LICITACIÓN PÚBLICA"/>
    <x v="4"/>
    <s v="CONTRATO DE OBRA"/>
    <n v="642916000"/>
    <m/>
    <d v="2022-02-20T00:00:00"/>
    <x v="1"/>
    <x v="5"/>
    <d v="2022-07-01T00:00:00"/>
    <s v="MES"/>
    <x v="0"/>
    <x v="5"/>
    <s v="NO"/>
    <n v="0"/>
    <s v="NA"/>
    <n v="0"/>
    <s v="No Aplica"/>
    <x v="0"/>
    <s v="Alcaldía Local La Candelaria"/>
    <s v="Ángela María Quiroga"/>
    <s v="Ángela María Quiroga"/>
    <n v="3410261"/>
    <s v="alcalde.candelaria@gobiernobogota.gov.co"/>
    <x v="43"/>
    <s v="Inversión"/>
    <s v="O23011602330000001706"/>
    <s v="La Candelaria recreativa: parques para la vida"/>
    <s v="Construcción"/>
    <n v="1"/>
    <s v="Construir 30 m2 de Parques de bolsillo (la construcción incluye su dotación)."/>
    <x v="11"/>
    <s v="CO-DC"/>
    <s v="Distrito Capital de Bogotá"/>
  </r>
  <r>
    <x v="42"/>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44"/>
    <s v="Inversión"/>
    <s v="O23011602330000001706"/>
    <s v="La Candelaria recreativa: parques para la vida"/>
    <s v="Construcción"/>
    <n v="1"/>
    <s v="Construir 30 m2 de Parques de bolsillo (la construcción incluye su dotación)."/>
    <x v="1"/>
    <s v="CO-DC"/>
    <s v="Distrito Capital de Bogotá"/>
  </r>
  <r>
    <x v="43"/>
    <s v="Nueva contratación"/>
    <s v="CONTRATACION DIRECTA"/>
    <x v="0"/>
    <s v="SERVICIOS PROFESIONALES"/>
    <n v="27084000"/>
    <m/>
    <d v="2022-01-15T00:00:00"/>
    <x v="0"/>
    <x v="1"/>
    <d v="2022-02-01T00:00:00"/>
    <s v="MES"/>
    <x v="0"/>
    <x v="5"/>
    <s v="NO"/>
    <n v="0"/>
    <s v="NA"/>
    <n v="0"/>
    <s v="No Aplica"/>
    <x v="0"/>
    <s v="Alcaldía Local La Candelaria"/>
    <s v="Ángela María Quiroga"/>
    <s v="Ángela María Quiroga"/>
    <n v="3410261"/>
    <s v="alcalde.candelaria@gobiernobogota.gov.co"/>
    <x v="45"/>
    <s v="Inversión"/>
    <s v="O23011602330000001706"/>
    <s v="La Candelaria recreativa: parques para la vida"/>
    <s v="Construcción"/>
    <n v="1"/>
    <s v="Construir 30 m2 de Parques de bolsillo (la construcción incluye su dotación)."/>
    <x v="1"/>
    <s v="CO-DC"/>
    <s v="Distrito Capital de Bogotá"/>
  </r>
  <r>
    <x v="44"/>
    <s v="Nueva contratación"/>
    <s v="SELECCIÓN ABREVIADA MENOR CUANTÍA"/>
    <x v="2"/>
    <s v="PRESTACION DE SERVICIOS"/>
    <n v="140500000"/>
    <m/>
    <d v="2022-02-20T00:00:00"/>
    <x v="1"/>
    <x v="4"/>
    <d v="2022-06-01T00:00:00"/>
    <s v="MES"/>
    <x v="0"/>
    <x v="6"/>
    <s v="NO"/>
    <n v="0"/>
    <s v="NA"/>
    <n v="0"/>
    <s v="No Aplica"/>
    <x v="0"/>
    <s v="Alcaldía Local La Candelaria"/>
    <s v="Ángela María Quiroga"/>
    <s v="Ángela María Quiroga"/>
    <n v="3410261"/>
    <s v="alcalde.candelaria@gobiernobogota.gov.co"/>
    <x v="46"/>
    <s v="Inversión"/>
    <s v="O23011602340000001704"/>
    <s v="La Candelaria animalista: mejores condiciones para los animales"/>
    <s v="Bienestar Animal"/>
    <n v="1"/>
    <s v="Atender 1500 animales en urgencias, brigadas médico veterinarias, acciones de esterilización, educación y adopción, y articulando con los espacios de acogida presentes en la localidad"/>
    <x v="12"/>
    <s v="CO-DC"/>
    <s v="Distrito Capital de Bogotá"/>
  </r>
  <r>
    <x v="45"/>
    <s v="Nueva contratación"/>
    <s v="CONTRATACION DIRECTA"/>
    <x v="0"/>
    <s v="SERVICIOS PROFESIONALES"/>
    <n v="55000000"/>
    <m/>
    <d v="2022-01-15T00:00:00"/>
    <x v="0"/>
    <x v="1"/>
    <d v="2022-02-01T00:00:00"/>
    <s v="MES"/>
    <x v="0"/>
    <x v="1"/>
    <s v="NO"/>
    <n v="0"/>
    <s v="NA"/>
    <n v="0"/>
    <s v="No Aplica"/>
    <x v="0"/>
    <s v="Alcaldía Local La Candelaria"/>
    <s v="Ángela María Quiroga"/>
    <s v="Ángela María Quiroga"/>
    <n v="3410261"/>
    <s v="alcalde.candelaria@gobiernobogota.gov.co"/>
    <x v="47"/>
    <s v="Inversión"/>
    <s v="O23011602340000001704"/>
    <s v="La Candelaria animalista: mejores condiciones para los animales"/>
    <s v="Bienestar Animal"/>
    <n v="1"/>
    <s v="Atender 1500 animales en urgencias, brigadas médico veterinarias, acciones de esterilización, educación y adopción, y articulando con los espacios de acogida presentes en la localidad"/>
    <x v="1"/>
    <s v="CO-DC"/>
    <s v="Distrito Capital de Bogotá"/>
  </r>
  <r>
    <x v="46"/>
    <s v="Nueva contratación"/>
    <s v="CONTRATACION DIRECTA"/>
    <x v="0"/>
    <s v="SERVICIOS DE APOYO A LA GESTION DE LA ENTIDAD"/>
    <n v="24500000"/>
    <m/>
    <d v="2022-01-15T00:00:00"/>
    <x v="0"/>
    <x v="1"/>
    <d v="2022-02-01T00:00:00"/>
    <s v="MES"/>
    <x v="0"/>
    <x v="2"/>
    <s v="NO"/>
    <n v="0"/>
    <s v="NA"/>
    <n v="0"/>
    <s v="No Aplica"/>
    <x v="0"/>
    <s v="Alcaldía Local La Candelaria"/>
    <s v="Ángela María Quiroga"/>
    <s v="Ángela María Quiroga"/>
    <n v="3410261"/>
    <s v="alcalde.candelaria@gobiernobogota.gov.co"/>
    <x v="48"/>
    <s v="Inversión"/>
    <s v="O23011602340000001704"/>
    <s v="La Candelaria animalista: mejores condiciones para los animales"/>
    <s v="Bienestar Animal"/>
    <n v="1"/>
    <s v="Atender 1500 animales en urgencias, brigadas médico veterinarias, acciones de esterilización, educación y adopción, y articulando con los espacios de acogida presentes en la localidad"/>
    <x v="1"/>
    <s v="CO-DC"/>
    <s v="Distrito Capital de Bogotá"/>
  </r>
  <r>
    <x v="47"/>
    <s v="Nueva contratación"/>
    <s v="MÍNIMA CUANTÍA"/>
    <x v="5"/>
    <s v="PRESTACION DE SERVICIOS"/>
    <n v="27498000"/>
    <m/>
    <d v="2022-02-15T00:00:00"/>
    <x v="1"/>
    <x v="2"/>
    <d v="2022-05-20T00:00:00"/>
    <s v="MES"/>
    <x v="0"/>
    <x v="6"/>
    <s v="NO"/>
    <n v="0"/>
    <s v="NA"/>
    <n v="0"/>
    <s v="No Aplica"/>
    <x v="0"/>
    <s v="Alcaldía Local La Candelaria"/>
    <s v="Ángela María Quiroga"/>
    <s v="Ángela María Quiroga"/>
    <n v="3410261"/>
    <s v="alcalde.candelaria@gobiernobogota.gov.co"/>
    <x v="49"/>
    <s v="Inversión"/>
    <s v="O23011602380000001705"/>
    <s v="La Candelaria sostenible: ecoeficiencia, reciclaje y cambio de hábitos de consumo"/>
    <s v="Hábitos de consumo"/>
    <n v="1"/>
    <s v="Capacitar 150 personas en separación en la fuente y reciclaje fortaleciendo los procesos gremiales de los recicladores."/>
    <x v="13"/>
    <s v="CO-DC"/>
    <s v="Distrito Capital de Bogotá"/>
  </r>
  <r>
    <x v="48"/>
    <s v="Nueva contratación"/>
    <s v="CONTRATACION DIRECTA"/>
    <x v="0"/>
    <s v="SERVICIOS DE APOYO A LA GESTION DE LA ENTIDAD"/>
    <n v="24500000"/>
    <m/>
    <d v="2022-01-15T00:00:00"/>
    <x v="0"/>
    <x v="1"/>
    <d v="2022-02-01T00:00:00"/>
    <s v="MES"/>
    <x v="0"/>
    <x v="2"/>
    <s v="NO"/>
    <n v="0"/>
    <s v="NA"/>
    <n v="0"/>
    <s v="No Aplica"/>
    <x v="0"/>
    <s v="Alcaldía Local La Candelaria"/>
    <s v="Ángela María Quiroga"/>
    <s v="Ángela María Quiroga"/>
    <n v="3410261"/>
    <s v="alcalde.candelaria@gobiernobogota.gov.co"/>
    <x v="50"/>
    <s v="Inversión"/>
    <s v="O23011602380000001705"/>
    <s v="La Candelaria sostenible: ecoeficiencia, reciclaje y cambio de hábitos de consumo"/>
    <s v="Hábitos de consumo"/>
    <n v="1"/>
    <s v="Capacitar 150 personas en separación en la fuente y reciclaje fortaleciendo los procesos gremiales de los recicladores."/>
    <x v="1"/>
    <s v="CO-DC"/>
    <s v="Distrito Capital de Bogotá"/>
  </r>
  <r>
    <x v="49"/>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51"/>
    <s v="Inversión"/>
    <s v="O23011602380000001705"/>
    <s v="La Candelaria sostenible: ecoeficiencia, reciclaje y cambio de hábitos de consumo"/>
    <s v="Hábitos de consumo"/>
    <n v="1"/>
    <s v="Capacitar 150 personas en separación en la fuente y reciclaje fortaleciendo los procesos gremiales de los recicladores."/>
    <x v="1"/>
    <s v="CO-DC"/>
    <s v="Distrito Capital de Bogotá"/>
  </r>
  <r>
    <x v="50"/>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52"/>
    <s v="Inversión"/>
    <s v="O23011602380000001705"/>
    <s v="La Candelaria sostenible: ecoeficiencia, reciclaje y cambio de hábitos de consumo"/>
    <s v="Hábitos de consumo"/>
    <n v="1"/>
    <s v="Capacitar 150 personas en separación en la fuente y reciclaje fortaleciendo los procesos gremiales de los recicladores."/>
    <x v="1"/>
    <s v="CO-DC"/>
    <s v="Distrito Capital de Bogotá"/>
  </r>
  <r>
    <x v="51"/>
    <s v="Nueva contratación"/>
    <s v="CONTRATACION DIRECTA"/>
    <x v="0"/>
    <s v="SERVICIOS DE APOYO A LA GESTION DE LA ENTIDAD"/>
    <n v="21000000"/>
    <m/>
    <d v="2022-01-15T00:00:00"/>
    <x v="0"/>
    <x v="1"/>
    <d v="2022-02-01T00:00:00"/>
    <s v="MES"/>
    <x v="0"/>
    <x v="5"/>
    <s v="NO"/>
    <n v="0"/>
    <s v="NA"/>
    <n v="0"/>
    <s v="No Aplica"/>
    <x v="0"/>
    <s v="Alcaldía Local La Candelaria"/>
    <s v="Ángela María Quiroga"/>
    <s v="Ángela María Quiroga"/>
    <n v="3410261"/>
    <s v="alcalde.candelaria@gobiernobogota.gov.co"/>
    <x v="53"/>
    <s v="Inversión"/>
    <s v="O23011602380000001705"/>
    <s v="La Candelaria sostenible: ecoeficiencia, reciclaje y cambio de hábitos de consumo"/>
    <s v="Hábitos de consumo"/>
    <n v="1"/>
    <s v="Capacitar 150 personas en separación en la fuente y reciclaje fortaleciendo los procesos gremiales de los recicladores."/>
    <x v="1"/>
    <s v="CO-DC"/>
    <s v="Distrito Capital de Bogotá"/>
  </r>
  <r>
    <x v="52"/>
    <s v="Nueva contratación"/>
    <s v="SELECCIÓN ABREVIADA MENOR CUANTÍA"/>
    <x v="2"/>
    <s v="PRESTACION DE SERVICIOS"/>
    <n v="122912000"/>
    <m/>
    <d v="2022-02-20T00:00:00"/>
    <x v="1"/>
    <x v="4"/>
    <d v="2022-06-01T00:00:00"/>
    <s v="MES"/>
    <x v="0"/>
    <x v="10"/>
    <s v="NO"/>
    <n v="0"/>
    <s v="NA"/>
    <n v="0"/>
    <s v="No Aplica"/>
    <x v="0"/>
    <s v="Alcaldía Local La Candelaria"/>
    <s v="Ángela María Quiroga"/>
    <s v="Ángela María Quiroga"/>
    <n v="3410261"/>
    <s v="alcalde.candelaria@gobiernobogota.gov.co"/>
    <x v="54"/>
    <s v="Inversión"/>
    <s v="O23011603390000001777"/>
    <s v="La Candelaria territorio de paz y reconciliación"/>
    <s v="Paz, memoria y reconciliación"/>
    <n v="1"/>
    <s v="Vincular 200 personas a procesos de construcción de memoria, verdad, reparación integral a víctimas, paz y reconciliación teniendo en cuenta la Mesa de Victimas ."/>
    <x v="14"/>
    <s v="CO-DC"/>
    <s v="Distrito Capital de Bogotá"/>
  </r>
  <r>
    <x v="53"/>
    <s v="Nueva contratación"/>
    <s v="CONTRATACION DIRECTA"/>
    <x v="0"/>
    <s v="SERVICIOS PROFESIONALES"/>
    <n v="40000000"/>
    <m/>
    <d v="2022-01-15T00:00:00"/>
    <x v="0"/>
    <x v="1"/>
    <d v="2022-02-01T00:00:00"/>
    <s v="MES"/>
    <x v="0"/>
    <x v="9"/>
    <s v="NO"/>
    <n v="0"/>
    <s v="NA"/>
    <n v="0"/>
    <s v="No Aplica"/>
    <x v="0"/>
    <s v="Alcaldía Local La Candelaria"/>
    <s v="Ángela María Quiroga"/>
    <s v="Ángela María Quiroga"/>
    <n v="3410261"/>
    <s v="alcalde.candelaria@gobiernobogota.gov.co"/>
    <x v="55"/>
    <s v="Inversión"/>
    <s v="O23011603390000001777"/>
    <s v="La Candelaria territorio de paz y reconciliación"/>
    <s v="Paz, memoria y reconciliación"/>
    <n v="1"/>
    <s v="Vincular 200 personas a procesos de construcción de memoria, verdad, reparación integral a víctimas, paz y reconciliación teniendo en cuenta la Mesa de Victimas ."/>
    <x v="1"/>
    <s v="CO-DC"/>
    <s v="Distrito Capital de Bogotá"/>
  </r>
  <r>
    <x v="54"/>
    <s v="Nueva contratación"/>
    <s v="CONTRATACION DIRECTA"/>
    <x v="0"/>
    <s v="SERVICIOS PROFESIONALES"/>
    <n v="36000000"/>
    <m/>
    <d v="2022-01-15T00:00:00"/>
    <x v="0"/>
    <x v="1"/>
    <d v="2022-02-01T00:00:00"/>
    <s v="MES"/>
    <x v="0"/>
    <x v="5"/>
    <s v="NO"/>
    <n v="0"/>
    <s v="NA"/>
    <n v="0"/>
    <s v="No Aplica"/>
    <x v="0"/>
    <s v="Alcaldía Local La Candelaria"/>
    <s v="Ángela María Quiroga"/>
    <s v="Ángela María Quiroga"/>
    <n v="3410261"/>
    <s v="alcalde.candelaria@gobiernobogota.gov.co"/>
    <x v="56"/>
    <s v="Inversión"/>
    <s v="O23011603390000001777"/>
    <s v="La Candelaria territorio de paz y reconciliación"/>
    <s v="Paz, memoria y reconciliación"/>
    <n v="1"/>
    <s v="Vincular 200 personas a procesos de construcción de memoria, verdad, reparación integral a víctimas, paz y reconciliación teniendo en cuenta la Mesa de Victimas ."/>
    <x v="1"/>
    <s v="CO-DC"/>
    <s v="Distrito Capital de Bogotá"/>
  </r>
  <r>
    <x v="55"/>
    <s v="Nueva contratación"/>
    <s v="SELECCIÓN ABREVIADA MENOR CUANTÍA"/>
    <x v="2"/>
    <s v="PRESTACION DE SERVICIOS"/>
    <n v="152024000"/>
    <m/>
    <d v="2022-02-20T00:00:00"/>
    <x v="1"/>
    <x v="4"/>
    <d v="2022-06-01T00:00:00"/>
    <s v="MES"/>
    <x v="0"/>
    <x v="10"/>
    <s v="NO"/>
    <n v="0"/>
    <s v="NA"/>
    <n v="0"/>
    <s v="No Aplica"/>
    <x v="0"/>
    <s v="Alcaldía Local La Candelaria"/>
    <s v="Ángela María Quiroga"/>
    <s v="Ángela María Quiroga"/>
    <n v="3410261"/>
    <s v="alcalde.candelaria@gobiernobogota.gov.co"/>
    <x v="57"/>
    <s v="Inversión"/>
    <s v="O23011603400000001781"/>
    <s v="La Candelaria segura: mujeres libres de violencias"/>
    <s v="Prevención violencia contra la mujer"/>
    <n v="1"/>
    <s v="Vincular 200 personas en acciones para la prevención del feminicidio y la violencia contra la mujer, principalmente aquellas mujeres víctimas de violencias y/o riesgo de feminicidio y a las mujeres que ejercen trabajos sexuales  en La Candelaria.  "/>
    <x v="15"/>
    <s v="CO-DC"/>
    <s v="Distrito Capital de Bogotá"/>
  </r>
  <r>
    <x v="56"/>
    <s v="Nueva contratación"/>
    <s v="CONTRATACION DIRECTA"/>
    <x v="0"/>
    <s v="SERVICIOS PROFESIONALES"/>
    <n v="42000000"/>
    <m/>
    <d v="2022-01-15T00:00:00"/>
    <x v="0"/>
    <x v="1"/>
    <d v="2022-02-01T00:00:00"/>
    <s v="MES"/>
    <x v="0"/>
    <x v="2"/>
    <s v="NO"/>
    <n v="0"/>
    <s v="NA"/>
    <n v="0"/>
    <s v="No Aplica"/>
    <x v="0"/>
    <s v="Alcaldía Local La Candelaria"/>
    <s v="Ángela María Quiroga"/>
    <s v="Ángela María Quiroga"/>
    <n v="3410261"/>
    <s v="alcalde.candelaria@gobiernobogota.gov.co"/>
    <x v="58"/>
    <s v="Inversión"/>
    <s v="O23011603400000001781"/>
    <s v="La Candelaria segura: mujeres libres de violencias"/>
    <s v="Prevención violencia contra la mujer"/>
    <n v="1"/>
    <s v="Vincular 200 personas en acciones para la prevención del feminicidio y la violencia contra la mujer, principalmente aquellas mujeres víctimas de violencias y/o riesgo de feminicidio y a las mujeres que ejercen trabajos sexuales  en La Candelaria.  "/>
    <x v="1"/>
    <s v="CO-DC"/>
    <s v="Distrito Capital de Bogotá"/>
  </r>
  <r>
    <x v="57"/>
    <s v="Nueva contratación"/>
    <s v="CONTRATACION DIRECTA"/>
    <x v="0"/>
    <s v="SERVICIOS DE APOYO A LA GESTION DE LA ENTIDAD"/>
    <n v="19200000"/>
    <m/>
    <d v="2022-01-15T00:00:00"/>
    <x v="0"/>
    <x v="1"/>
    <d v="2022-02-01T00:00:00"/>
    <s v="MES"/>
    <x v="0"/>
    <x v="9"/>
    <s v="NO"/>
    <n v="0"/>
    <s v="NA"/>
    <n v="0"/>
    <s v="No Aplica"/>
    <x v="0"/>
    <s v="Alcaldía Local La Candelaria"/>
    <s v="Ángela María Quiroga"/>
    <s v="Ángela María Quiroga"/>
    <n v="3410261"/>
    <s v="alcalde.candelaria@gobiernobogota.gov.co"/>
    <x v="59"/>
    <s v="Inversión"/>
    <s v="O23011603400000001781"/>
    <s v="La Candelaria segura: mujeres libres de violencias"/>
    <s v="Prevención violencia contra la mujer"/>
    <n v="1"/>
    <s v="Vincular 200 personas en acciones para la prevención del feminicidio y la violencia contra la mujer, principalmente aquellas mujeres víctimas de violencias y/o riesgo de feminicidio y a las mujeres que ejercen trabajos sexuales  en La Candelaria.  "/>
    <x v="1"/>
    <s v="CO-DC"/>
    <s v="Distrito Capital de Bogotá"/>
  </r>
  <r>
    <x v="58"/>
    <s v="Nueva contratación"/>
    <s v="CONTRATACION DIRECTA"/>
    <x v="0"/>
    <s v="SERVICIOS DE APOYO A LA GESTION DE LA ENTIDAD"/>
    <n v="24500000"/>
    <m/>
    <d v="2022-01-15T00:00:00"/>
    <x v="0"/>
    <x v="1"/>
    <d v="2022-02-01T00:00:00"/>
    <s v="MES"/>
    <x v="0"/>
    <x v="2"/>
    <s v="NO"/>
    <n v="0"/>
    <s v="NA"/>
    <n v="0"/>
    <s v="No Aplica"/>
    <x v="0"/>
    <s v="Alcaldía Local La Candelaria"/>
    <s v="Ángela María Quiroga"/>
    <s v="Ángela María Quiroga"/>
    <n v="3410261"/>
    <s v="alcalde.candelaria@gobiernobogota.gov.co"/>
    <x v="60"/>
    <s v="Inversión"/>
    <s v="O23011603400000001781"/>
    <s v="La Candelaria segura: mujeres libres de violencias"/>
    <s v="Prevención violencia contra la mujer"/>
    <n v="1"/>
    <s v="Vincular 200 personas en acciones para la prevención del feminicidio y la violencia contra la mujer, principalmente aquellas mujeres víctimas de violencias y/o riesgo de feminicidio y a las mujeres que ejercen trabajos sexuales  en La Candelaria.  "/>
    <x v="1"/>
    <s v="CO-DC"/>
    <s v="Distrito Capital de Bogotá"/>
  </r>
  <r>
    <x v="59"/>
    <s v="Nueva contratación"/>
    <s v="CONTRATACION DIRECTA"/>
    <x v="0"/>
    <s v="SERVICIOS PROFESIONALES"/>
    <n v="71500000"/>
    <m/>
    <d v="2022-01-15T00:00:00"/>
    <x v="0"/>
    <x v="1"/>
    <d v="2022-02-01T00:00:00"/>
    <s v="MES"/>
    <x v="0"/>
    <x v="1"/>
    <s v="NO"/>
    <n v="0"/>
    <s v="NA"/>
    <n v="0"/>
    <s v="No Aplica"/>
    <x v="0"/>
    <s v="Alcaldía Local La Candelaria"/>
    <s v="Ángela María Quiroga"/>
    <s v="Ángela María Quiroga"/>
    <n v="3410261"/>
    <s v="alcalde.candelaria@gobiernobogota.gov.co"/>
    <x v="61"/>
    <s v="Inversión"/>
    <s v="O23011603430000001785"/>
    <s v="La Candelaria segura: cultura y convivencia ciudadana"/>
    <s v="Gestores de Convivencia"/>
    <n v="1"/>
    <s v="Implementar 2 estrategias de atención de movilizaciones y aglomeraciones en el territorio a través de equipos de gestores de convivencia bajo el direccionamiento estratégico de la Secretaría de Seguridad, Convivencia y Justicia, con enfoque de género y diferencial."/>
    <x v="1"/>
    <s v="CO-DC"/>
    <s v="Distrito Capital de Bogotá"/>
  </r>
  <r>
    <x v="60"/>
    <s v="Nueva contratación"/>
    <s v="CONTRATACION DIRECTA"/>
    <x v="0"/>
    <s v="SERVICIOS DE APOYO A LA GESTION DE LA ENTIDAD"/>
    <n v="129500000"/>
    <m/>
    <d v="2022-01-15T00:00:00"/>
    <x v="0"/>
    <x v="1"/>
    <d v="2022-02-01T00:00:00"/>
    <s v="MES"/>
    <x v="0"/>
    <x v="2"/>
    <s v="NO"/>
    <n v="0"/>
    <s v="NA"/>
    <n v="0"/>
    <s v="No Aplica"/>
    <x v="0"/>
    <s v="Alcaldía Local La Candelaria"/>
    <s v="Ángela María Quiroga"/>
    <s v="Ángela María Quiroga"/>
    <n v="3410261"/>
    <s v="alcalde.candelaria@gobiernobogota.gov.co"/>
    <x v="62"/>
    <s v="Inversión"/>
    <s v="O23011603430000001785"/>
    <s v="La Candelaria segura: cultura y convivencia ciudadana"/>
    <s v="Gestores de Convivencia"/>
    <n v="1"/>
    <s v="Implementar 2 estrategias de atención de movilizaciones y aglomeraciones en el territorio a través de equipos de gestores de convivencia bajo el direccionamiento estratégico de la Secretaría de Seguridad, Convivencia y Justicia, con enfoque de género y diferencial."/>
    <x v="1"/>
    <s v="CO-DC"/>
    <s v="Distrito Capital de Bogotá"/>
  </r>
  <r>
    <x v="61"/>
    <s v="Nueva contratación"/>
    <s v="LICITACIÓN PÚBLICA"/>
    <x v="4"/>
    <s v="CONTRATO DE OBRA"/>
    <n v="2202361000"/>
    <m/>
    <d v="2022-02-20T00:00:00"/>
    <x v="1"/>
    <x v="5"/>
    <d v="2022-07-01T00:00:00"/>
    <s v="MES"/>
    <x v="0"/>
    <x v="5"/>
    <s v="NO"/>
    <n v="0"/>
    <s v="NA"/>
    <n v="0"/>
    <s v="No Aplica"/>
    <x v="0"/>
    <s v="Alcaldía Local La Candelaria"/>
    <s v="Ángela María Quiroga"/>
    <s v="Ángela María Quiroga"/>
    <n v="3410261"/>
    <s v="alcalde.candelaria@gobiernobogota.gov.co"/>
    <x v="63"/>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6"/>
    <s v="CO-DC"/>
    <s v="Distrito Capital de Bogotá"/>
  </r>
  <r>
    <x v="62"/>
    <s v="Nueva contratación"/>
    <s v="CONTRATACION DIRECTA"/>
    <x v="0"/>
    <s v="SERVICIOS PROFESIONALES"/>
    <n v="42000000"/>
    <m/>
    <d v="2022-01-15T00:00:00"/>
    <x v="0"/>
    <x v="1"/>
    <d v="2022-02-01T00:00:00"/>
    <s v="MES"/>
    <x v="0"/>
    <x v="2"/>
    <s v="NO"/>
    <n v="0"/>
    <s v="NA"/>
    <n v="0"/>
    <s v="No Aplica"/>
    <x v="0"/>
    <s v="Alcaldía Local La Candelaria"/>
    <s v="Ángela María Quiroga"/>
    <s v="Ángela María Quiroga"/>
    <n v="3410261"/>
    <s v="alcalde.candelaria@gobiernobogota.gov.co"/>
    <x v="64"/>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
    <s v="CO-DC"/>
    <s v="Distrito Capital de Bogotá"/>
  </r>
  <r>
    <x v="63"/>
    <s v="Nueva contratación"/>
    <s v="CONTRATACION DIRECTA"/>
    <x v="0"/>
    <s v="SERVICIOS PROFESIONALES"/>
    <n v="42000000"/>
    <m/>
    <d v="2022-01-15T00:00:00"/>
    <x v="0"/>
    <x v="1"/>
    <d v="2022-02-01T00:00:00"/>
    <s v="MES"/>
    <x v="0"/>
    <x v="2"/>
    <s v="NO"/>
    <n v="0"/>
    <s v="NA"/>
    <n v="0"/>
    <s v="No Aplica"/>
    <x v="0"/>
    <s v="Alcaldía Local La Candelaria"/>
    <s v="Ángela María Quiroga"/>
    <s v="Ángela María Quiroga"/>
    <n v="3410261"/>
    <s v="alcalde.candelaria@gobiernobogota.gov.co"/>
    <x v="65"/>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
    <s v="CO-DC"/>
    <s v="Distrito Capital de Bogotá"/>
  </r>
  <r>
    <x v="64"/>
    <s v="Nueva contratación"/>
    <s v="CONTRATACION DIRECTA"/>
    <x v="0"/>
    <s v="SERVICIOS PROFESIONALES"/>
    <n v="55000000"/>
    <m/>
    <d v="2022-01-15T00:00:00"/>
    <x v="0"/>
    <x v="1"/>
    <d v="2022-02-01T00:00:00"/>
    <s v="MES"/>
    <x v="0"/>
    <x v="1"/>
    <s v="NO"/>
    <n v="0"/>
    <s v="NA"/>
    <n v="0"/>
    <s v="No Aplica"/>
    <x v="0"/>
    <s v="Alcaldía Local La Candelaria"/>
    <s v="Ángela María Quiroga"/>
    <s v="Ángela María Quiroga"/>
    <n v="3410261"/>
    <s v="alcalde.candelaria@gobiernobogota.gov.co"/>
    <x v="66"/>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
    <s v="CO-DC"/>
    <s v="Distrito Capital de Bogotá"/>
  </r>
  <r>
    <x v="65"/>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67"/>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
    <s v="CO-DC"/>
    <s v="Distrito Capital de Bogotá"/>
  </r>
  <r>
    <x v="66"/>
    <s v="Nueva contratación"/>
    <s v="CONTRATACION DIRECTA"/>
    <x v="0"/>
    <s v="SERVICIOS DE APOYO A LA GESTION DE LA ENTIDAD"/>
    <n v="28000000"/>
    <m/>
    <d v="2022-01-15T00:00:00"/>
    <x v="0"/>
    <x v="1"/>
    <d v="2022-02-01T00:00:00"/>
    <s v="MES"/>
    <x v="0"/>
    <x v="9"/>
    <s v="NO"/>
    <n v="0"/>
    <s v="NA"/>
    <n v="0"/>
    <s v="No Aplica"/>
    <x v="0"/>
    <s v="Alcaldía Local La Candelaria"/>
    <s v="Ángela María Quiroga"/>
    <s v="Ángela María Quiroga"/>
    <n v="3410261"/>
    <s v="alcalde.candelaria@gobiernobogota.gov.co"/>
    <x v="68"/>
    <s v="Inversión"/>
    <s v="O23011604490000002020"/>
    <s v="La Candelaria sostenible: espacio público e infraestructura para la movilidad"/>
    <s v="Construcción y conservación "/>
    <n v="1"/>
    <s v="Intervenir 600 metros cuadrados de elementos del sistema de espacio público peatonal con acciones de  conservación que fomente el acceso de las personas con discapacidad ."/>
    <x v="1"/>
    <s v="CO-DC"/>
    <s v="Distrito Capital de Bogotá"/>
  </r>
  <r>
    <x v="67"/>
    <s v="Nueva contratación"/>
    <s v="LICITACIÓN PÚBLICA"/>
    <x v="4"/>
    <s v="CONTRATO DE OBRA"/>
    <n v="292546000"/>
    <m/>
    <d v="2022-02-20T00:00:00"/>
    <x v="1"/>
    <x v="5"/>
    <d v="2022-07-01T00:00:00"/>
    <s v="MES"/>
    <x v="0"/>
    <x v="5"/>
    <s v="NO"/>
    <n v="0"/>
    <s v="NA"/>
    <n v="0"/>
    <s v="No Aplica"/>
    <x v="0"/>
    <s v="Alcaldía Local La Candelaria"/>
    <s v="Ángela María Quiroga"/>
    <s v="Ángela María Quiroga"/>
    <n v="3410261"/>
    <s v="alcalde.candelaria@gobiernobogota.gov.co"/>
    <x v="69"/>
    <s v="Inversión"/>
    <s v="O23011604490000002020"/>
    <s v="La Candelaria sostenible: espacio público e infraestructura para la movilidad"/>
    <s v="Intervención malla vial local "/>
    <n v="4"/>
    <s v="Intervenir 0.5 Kilómetros-carril de malla vial urbana (local y/o intermedia) con acciones de conservación."/>
    <x v="16"/>
    <s v="CO-DC"/>
    <s v="Distrito Capital de Bogotá"/>
  </r>
  <r>
    <x v="68"/>
    <s v="Nueva contratación"/>
    <s v="CONTRATACION DIRECTA"/>
    <x v="0"/>
    <s v="SERVICIOS PROFESIONALES"/>
    <n v="59400000"/>
    <m/>
    <d v="2022-01-15T00:00:00"/>
    <x v="0"/>
    <x v="1"/>
    <d v="2022-02-01T00:00:00"/>
    <s v="MES"/>
    <x v="0"/>
    <x v="1"/>
    <s v="NO"/>
    <n v="0"/>
    <s v="NA"/>
    <n v="0"/>
    <s v="No Aplica"/>
    <x v="0"/>
    <s v="Alcaldía Local La Candelaria"/>
    <s v="Ángela María Quiroga"/>
    <s v="Ángela María Quiroga"/>
    <n v="3410261"/>
    <s v="alcalde.candelaria@gobiernobogota.gov.co"/>
    <x v="70"/>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69"/>
    <s v="Nueva contratación"/>
    <s v="CONTRATACION DIRECTA"/>
    <x v="0"/>
    <s v="SERVICIOS PROFESIONALES"/>
    <n v="59400000"/>
    <m/>
    <d v="2022-01-15T00:00:00"/>
    <x v="0"/>
    <x v="1"/>
    <d v="2022-02-01T00:00:00"/>
    <s v="MES"/>
    <x v="0"/>
    <x v="1"/>
    <s v="NO"/>
    <n v="0"/>
    <s v="NA"/>
    <n v="0"/>
    <s v="No Aplica"/>
    <x v="0"/>
    <s v="Alcaldía Local La Candelaria"/>
    <s v="Ángela María Quiroga"/>
    <s v="Ángela María Quiroga"/>
    <n v="3410261"/>
    <s v="alcalde.candelaria@gobiernobogota.gov.co"/>
    <x v="71"/>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0"/>
    <s v="Nueva contratación"/>
    <s v="CONTRATACION DIRECTA"/>
    <x v="0"/>
    <s v="SERVICIOS PROFESIONALES"/>
    <n v="59400000"/>
    <m/>
    <d v="2022-01-15T00:00:00"/>
    <x v="0"/>
    <x v="1"/>
    <d v="2022-02-01T00:00:00"/>
    <s v="MES"/>
    <x v="0"/>
    <x v="1"/>
    <s v="NO"/>
    <n v="0"/>
    <s v="NA"/>
    <n v="0"/>
    <s v="No Aplica"/>
    <x v="0"/>
    <s v="Alcaldía Local La Candelaria"/>
    <s v="Ángela María Quiroga"/>
    <s v="Ángela María Quiroga"/>
    <n v="3410261"/>
    <s v="alcalde.candelaria@gobiernobogota.gov.co"/>
    <x v="72"/>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1"/>
    <s v="Nueva contratación"/>
    <s v="CONTRATACION DIRECTA"/>
    <x v="0"/>
    <s v="SERVICIOS PROFESIONALES"/>
    <n v="59400000"/>
    <m/>
    <d v="2022-01-15T00:00:00"/>
    <x v="0"/>
    <x v="1"/>
    <d v="2022-02-01T00:00:00"/>
    <s v="MES"/>
    <x v="0"/>
    <x v="1"/>
    <s v="NO"/>
    <n v="0"/>
    <s v="NA"/>
    <n v="0"/>
    <s v="No Aplica"/>
    <x v="0"/>
    <s v="Alcaldía Local La Candelaria"/>
    <s v="Ángela María Quiroga"/>
    <s v="Ángela María Quiroga"/>
    <n v="3410261"/>
    <s v="alcalde.candelaria@gobiernobogota.gov.co"/>
    <x v="73"/>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2"/>
    <s v="Nueva contratación"/>
    <s v="CONTRATACION DIRECTA"/>
    <x v="0"/>
    <s v="SERVICIOS PROFESIONALES"/>
    <n v="77000000"/>
    <m/>
    <d v="2022-01-15T00:00:00"/>
    <x v="0"/>
    <x v="1"/>
    <d v="2022-02-01T00:00:00"/>
    <s v="MES"/>
    <x v="0"/>
    <x v="1"/>
    <s v="NO"/>
    <n v="0"/>
    <s v="NA"/>
    <n v="0"/>
    <s v="No Aplica"/>
    <x v="0"/>
    <s v="Alcaldía Local La Candelaria"/>
    <s v="Ángela María Quiroga"/>
    <s v="Ángela María Quiroga"/>
    <n v="3410261"/>
    <s v="alcalde.candelaria@gobiernobogota.gov.co"/>
    <x v="74"/>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3"/>
    <s v="Nueva contratación"/>
    <s v="CONTRATACION DIRECTA"/>
    <x v="0"/>
    <s v="SERVICIOS PROFESIONALES"/>
    <n v="88000000"/>
    <m/>
    <d v="2022-01-15T00:00:00"/>
    <x v="0"/>
    <x v="1"/>
    <d v="2022-02-01T00:00:00"/>
    <s v="MES"/>
    <x v="0"/>
    <x v="1"/>
    <s v="NO"/>
    <n v="0"/>
    <s v="NA"/>
    <n v="0"/>
    <s v="No Aplica"/>
    <x v="0"/>
    <s v="Alcaldía Local La Candelaria"/>
    <s v="Ángela María Quiroga"/>
    <s v="Ángela María Quiroga"/>
    <n v="3410261"/>
    <s v="alcalde.candelaria@gobiernobogota.gov.co"/>
    <x v="75"/>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4"/>
    <s v="Nueva contratación"/>
    <s v="CONTRATACION DIRECTA"/>
    <x v="0"/>
    <s v="SERVICIOS PROFESIONALES"/>
    <n v="53000000"/>
    <m/>
    <d v="2022-01-15T00:00:00"/>
    <x v="0"/>
    <x v="1"/>
    <d v="2022-02-01T00:00:00"/>
    <s v="MES"/>
    <x v="0"/>
    <x v="3"/>
    <s v="NO"/>
    <n v="0"/>
    <s v="NA"/>
    <n v="0"/>
    <s v="No Aplica"/>
    <x v="0"/>
    <s v="Alcaldía Local La Candelaria"/>
    <s v="Ángela María Quiroga"/>
    <s v="Ángela María Quiroga"/>
    <n v="3410261"/>
    <s v="alcalde.candelaria@gobiernobogota.gov.co"/>
    <x v="76"/>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5"/>
    <s v="Nueva contratación"/>
    <s v="CONTRATACION DIRECTA"/>
    <x v="0"/>
    <s v="SERVICIOS PROFESIONALES"/>
    <n v="45140000"/>
    <m/>
    <d v="2022-01-15T00:00:00"/>
    <x v="0"/>
    <x v="1"/>
    <d v="2022-02-01T00:00:00"/>
    <s v="MES"/>
    <x v="0"/>
    <x v="3"/>
    <s v="NO"/>
    <n v="0"/>
    <s v="NA"/>
    <n v="0"/>
    <s v="No Aplica"/>
    <x v="0"/>
    <s v="Alcaldía Local La Candelaria"/>
    <s v="Ángela María Quiroga"/>
    <s v="Ángela María Quiroga"/>
    <n v="3410261"/>
    <s v="alcalde.candelaria@gobiernobogota.gov.co"/>
    <x v="77"/>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6"/>
    <s v="Nueva contratación"/>
    <s v="CONTRATACION DIRECTA"/>
    <x v="0"/>
    <s v="SERVICIOS DE APOYO A LA GESTION DE LA ENTIDAD"/>
    <n v="29700000"/>
    <m/>
    <d v="2022-01-15T00:00:00"/>
    <x v="0"/>
    <x v="1"/>
    <d v="2022-02-01T00:00:00"/>
    <s v="MES"/>
    <x v="0"/>
    <x v="1"/>
    <s v="NO"/>
    <n v="0"/>
    <s v="NA"/>
    <n v="0"/>
    <s v="No Aplica"/>
    <x v="0"/>
    <s v="Alcaldía Local La Candelaria"/>
    <s v="Ángela María Quiroga"/>
    <s v="Ángela María Quiroga"/>
    <n v="3410261"/>
    <s v="alcalde.candelaria@gobiernobogota.gov.co"/>
    <x v="78"/>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7"/>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79"/>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8"/>
    <s v="Nueva contratación"/>
    <s v="CONTRATACION DIRECTA"/>
    <x v="0"/>
    <s v="SERVICIOS DE APOYO A LA GESTION DE LA ENTIDAD"/>
    <n v="29700000"/>
    <m/>
    <d v="2022-01-15T00:00:00"/>
    <x v="0"/>
    <x v="1"/>
    <d v="2022-02-01T00:00:00"/>
    <s v="MES"/>
    <x v="0"/>
    <x v="1"/>
    <s v="NO"/>
    <n v="0"/>
    <s v="NA"/>
    <n v="0"/>
    <s v="No Aplica"/>
    <x v="0"/>
    <s v="Alcaldía Local La Candelaria"/>
    <s v="Ángela María Quiroga"/>
    <s v="Ángela María Quiroga"/>
    <n v="3410261"/>
    <s v="alcalde.candelaria@gobiernobogota.gov.co"/>
    <x v="80"/>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79"/>
    <s v="Nueva contratación"/>
    <s v="CONTRATACION DIRECTA"/>
    <x v="0"/>
    <s v="SERVICIOS DE APOYO A LA GESTION DE LA ENTIDAD"/>
    <n v="27500000"/>
    <m/>
    <d v="2022-01-15T00:00:00"/>
    <x v="0"/>
    <x v="1"/>
    <d v="2022-02-01T00:00:00"/>
    <s v="MES"/>
    <x v="0"/>
    <x v="1"/>
    <s v="NO"/>
    <n v="0"/>
    <s v="NA"/>
    <n v="0"/>
    <s v="No Aplica"/>
    <x v="0"/>
    <s v="Alcaldía Local La Candelaria"/>
    <s v="Ángela María Quiroga"/>
    <s v="Ángela María Quiroga"/>
    <n v="3410261"/>
    <s v="alcalde.candelaria@gobiernobogota.gov.co"/>
    <x v="81"/>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0"/>
    <s v="Nueva contratación"/>
    <s v="CONTRATACION DIRECTA"/>
    <x v="0"/>
    <s v="SERVICIOS DE APOYO A LA GESTION DE LA ENTIDAD"/>
    <n v="38500000"/>
    <m/>
    <d v="2022-01-15T00:00:00"/>
    <x v="0"/>
    <x v="1"/>
    <d v="2022-02-01T00:00:00"/>
    <s v="MES"/>
    <x v="0"/>
    <x v="1"/>
    <s v="NO"/>
    <n v="0"/>
    <s v="NA"/>
    <n v="0"/>
    <s v="No Aplica"/>
    <x v="0"/>
    <s v="Alcaldía Local La Candelaria"/>
    <s v="Ángela María Quiroga"/>
    <s v="Ángela María Quiroga"/>
    <n v="3410261"/>
    <s v="alcalde.candelaria@gobiernobogota.gov.co"/>
    <x v="82"/>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1"/>
    <s v="Nueva contratación"/>
    <s v="CONTRATACION DIRECTA"/>
    <x v="0"/>
    <s v="SERVICIOS DE APOYO A LA GESTION DE LA ENTIDAD"/>
    <n v="38500000"/>
    <m/>
    <d v="2022-01-15T00:00:00"/>
    <x v="0"/>
    <x v="1"/>
    <d v="2022-02-01T00:00:00"/>
    <s v="MES"/>
    <x v="0"/>
    <x v="1"/>
    <s v="NO"/>
    <n v="0"/>
    <s v="NA"/>
    <n v="0"/>
    <s v="No Aplica"/>
    <x v="0"/>
    <s v="Alcaldía Local La Candelaria"/>
    <s v="Ángela María Quiroga"/>
    <s v="Ángela María Quiroga"/>
    <n v="3410261"/>
    <s v="alcalde.candelaria@gobiernobogota.gov.co"/>
    <x v="83"/>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2"/>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84"/>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3"/>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85"/>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4"/>
    <s v="Nueva contratación"/>
    <s v="CONTRATACION DIRECTA"/>
    <x v="0"/>
    <s v="SERVICIOS DE APOYO A LA GESTION DE LA ENTIDAD"/>
    <n v="38500000"/>
    <m/>
    <d v="2022-01-15T00:00:00"/>
    <x v="0"/>
    <x v="1"/>
    <d v="2022-02-01T00:00:00"/>
    <s v="MES"/>
    <x v="0"/>
    <x v="1"/>
    <s v="NO"/>
    <n v="0"/>
    <s v="NA"/>
    <n v="0"/>
    <s v="No Aplica"/>
    <x v="0"/>
    <s v="Alcaldía Local La Candelaria"/>
    <s v="Ángela María Quiroga"/>
    <s v="Ángela María Quiroga"/>
    <n v="3410261"/>
    <s v="alcalde.candelaria@gobiernobogota.gov.co"/>
    <x v="86"/>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5"/>
    <s v="Nueva contratación"/>
    <s v="CONTRATACION DIRECTA"/>
    <x v="0"/>
    <s v="SERVICIOS DE APOYO A LA GESTION DE LA ENTIDAD"/>
    <n v="24200000"/>
    <m/>
    <d v="2022-01-15T00:00:00"/>
    <x v="0"/>
    <x v="1"/>
    <d v="2022-02-01T00:00:00"/>
    <s v="MES"/>
    <x v="0"/>
    <x v="1"/>
    <s v="NO"/>
    <n v="0"/>
    <s v="NA"/>
    <n v="0"/>
    <s v="No Aplica"/>
    <x v="0"/>
    <s v="Alcaldía Local La Candelaria"/>
    <s v="Ángela María Quiroga"/>
    <s v="Ángela María Quiroga"/>
    <n v="3410261"/>
    <s v="alcalde.candelaria@gobiernobogota.gov.co"/>
    <x v="87"/>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6"/>
    <s v="Nueva contratación"/>
    <s v="CONTRATACION DIRECTA"/>
    <x v="0"/>
    <s v="SERVICIOS DE APOYO A LA GESTION DE LA ENTIDAD"/>
    <n v="24200000"/>
    <m/>
    <d v="2022-01-15T00:00:00"/>
    <x v="0"/>
    <x v="1"/>
    <d v="2022-02-01T00:00:00"/>
    <s v="MES"/>
    <x v="0"/>
    <x v="1"/>
    <s v="NO"/>
    <n v="0"/>
    <s v="NA"/>
    <n v="0"/>
    <s v="No Aplica"/>
    <x v="0"/>
    <s v="Alcaldía Local La Candelaria"/>
    <s v="Ángela María Quiroga"/>
    <s v="Ángela María Quiroga"/>
    <n v="3410261"/>
    <s v="alcalde.candelaria@gobiernobogota.gov.co"/>
    <x v="88"/>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7"/>
    <s v="Nueva contratación"/>
    <s v="CONTRATACION DIRECTA"/>
    <x v="0"/>
    <s v="SERVICIOS PROFESIONALES"/>
    <n v="40000000"/>
    <m/>
    <d v="2022-01-15T00:00:00"/>
    <x v="0"/>
    <x v="1"/>
    <d v="2022-02-01T00:00:00"/>
    <s v="MES"/>
    <x v="0"/>
    <x v="9"/>
    <s v="NO"/>
    <n v="0"/>
    <s v="NA"/>
    <n v="0"/>
    <s v="No Aplica"/>
    <x v="0"/>
    <s v="Alcaldía Local La Candelaria"/>
    <s v="Ángela María Quiroga"/>
    <s v="Ángela María Quiroga"/>
    <n v="3410261"/>
    <s v="alcalde.candelaria@gobiernobogota.gov.co"/>
    <x v="89"/>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8"/>
    <s v="Nueva contratación"/>
    <s v="CONTRATACION DIRECTA"/>
    <x v="0"/>
    <s v="SERVICIOS PROFESIONALES"/>
    <n v="46800000"/>
    <m/>
    <d v="2022-01-15T00:00:00"/>
    <x v="0"/>
    <x v="1"/>
    <d v="2022-02-01T00:00:00"/>
    <s v="MES"/>
    <x v="0"/>
    <x v="11"/>
    <s v="NO"/>
    <n v="0"/>
    <s v="NA"/>
    <n v="0"/>
    <s v="No Aplica"/>
    <x v="0"/>
    <s v="Alcaldía Local La Candelaria"/>
    <s v="Ángela María Quiroga"/>
    <s v="Ángela María Quiroga"/>
    <n v="3410261"/>
    <s v="alcalde.candelaria@gobiernobogota.gov.co"/>
    <x v="90"/>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89"/>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91"/>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0"/>
    <s v="Nueva contratación"/>
    <s v="CONTRATACION DIRECTA"/>
    <x v="0"/>
    <s v="SERVICIOS PROFESIONALES"/>
    <n v="49654000"/>
    <m/>
    <d v="2022-01-15T00:00:00"/>
    <x v="0"/>
    <x v="1"/>
    <d v="2022-02-01T00:00:00"/>
    <s v="MES"/>
    <x v="0"/>
    <x v="1"/>
    <s v="NO"/>
    <n v="0"/>
    <s v="NA"/>
    <n v="0"/>
    <s v="No Aplica"/>
    <x v="0"/>
    <s v="Alcaldía Local La Candelaria"/>
    <s v="Ángela María Quiroga"/>
    <s v="Ángela María Quiroga"/>
    <n v="3410261"/>
    <s v="alcalde.candelaria@gobiernobogota.gov.co"/>
    <x v="92"/>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1"/>
    <s v="Nueva contratación"/>
    <s v="CONTRATACION DIRECTA"/>
    <x v="0"/>
    <s v="SERVICIOS PROFESIONALES"/>
    <n v="55000000"/>
    <m/>
    <d v="2022-01-15T00:00:00"/>
    <x v="0"/>
    <x v="1"/>
    <d v="2022-02-01T00:00:00"/>
    <s v="MES"/>
    <x v="0"/>
    <x v="1"/>
    <s v="NO"/>
    <n v="0"/>
    <s v="NA"/>
    <n v="0"/>
    <s v="No Aplica"/>
    <x v="0"/>
    <s v="Alcaldía Local La Candelaria"/>
    <s v="Ángela María Quiroga"/>
    <s v="Ángela María Quiroga"/>
    <n v="3410261"/>
    <s v="alcalde.candelaria@gobiernobogota.gov.co"/>
    <x v="93"/>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2"/>
    <s v="Nueva contratación"/>
    <s v="CONTRATACION DIRECTA"/>
    <x v="0"/>
    <s v="SERVICIOS PROFESIONALES"/>
    <n v="88000000"/>
    <m/>
    <d v="2022-01-15T00:00:00"/>
    <x v="0"/>
    <x v="1"/>
    <d v="2022-02-01T00:00:00"/>
    <s v="MES"/>
    <x v="0"/>
    <x v="1"/>
    <s v="NO"/>
    <n v="0"/>
    <s v="NA"/>
    <n v="0"/>
    <s v="No Aplica"/>
    <x v="0"/>
    <s v="Alcaldía Local La Candelaria"/>
    <s v="Ángela María Quiroga"/>
    <s v="Ángela María Quiroga"/>
    <n v="3410261"/>
    <s v="alcalde.candelaria@gobiernobogota.gov.co"/>
    <x v="94"/>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3"/>
    <s v="Nueva contratación"/>
    <s v="CONTRATACION DIRECTA"/>
    <x v="0"/>
    <s v="SERVICIOS PROFESIONALES"/>
    <n v="40000000"/>
    <m/>
    <d v="2022-01-15T00:00:00"/>
    <x v="0"/>
    <x v="1"/>
    <d v="2022-02-01T00:00:00"/>
    <s v="MES"/>
    <x v="0"/>
    <x v="9"/>
    <s v="NO"/>
    <n v="0"/>
    <s v="NA"/>
    <n v="0"/>
    <s v="No Aplica"/>
    <x v="0"/>
    <s v="Alcaldía Local La Candelaria"/>
    <s v="Ángela María Quiroga"/>
    <s v="Ángela María Quiroga"/>
    <n v="3410261"/>
    <s v="alcalde.candelaria@gobiernobogota.gov.co"/>
    <x v="95"/>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4"/>
    <s v="Nueva contratación"/>
    <s v="CONTRATACION DIRECTA"/>
    <x v="0"/>
    <s v="SERVICIOS PROFESIONALES"/>
    <n v="55000000"/>
    <m/>
    <d v="2022-01-15T00:00:00"/>
    <x v="0"/>
    <x v="1"/>
    <d v="2022-02-01T00:00:00"/>
    <s v="MES"/>
    <x v="0"/>
    <x v="1"/>
    <s v="NO"/>
    <n v="0"/>
    <s v="NA"/>
    <n v="0"/>
    <s v="No Aplica"/>
    <x v="0"/>
    <s v="Alcaldía Local La Candelaria"/>
    <s v="Ángela María Quiroga"/>
    <s v="Ángela María Quiroga"/>
    <n v="3410261"/>
    <s v="alcalde.candelaria@gobiernobogota.gov.co"/>
    <x v="96"/>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5"/>
    <s v="Nueva contratación"/>
    <s v="CONTRATACION DIRECTA"/>
    <x v="0"/>
    <s v="SERVICIOS DE APOYO A LA GESTION DE LA ENTIDAD"/>
    <n v="19200000"/>
    <m/>
    <d v="2022-01-15T00:00:00"/>
    <x v="0"/>
    <x v="1"/>
    <d v="2022-02-01T00:00:00"/>
    <s v="MES"/>
    <x v="0"/>
    <x v="9"/>
    <s v="NO"/>
    <n v="0"/>
    <s v="NA"/>
    <n v="0"/>
    <s v="No Aplica"/>
    <x v="0"/>
    <s v="Alcaldía Local La Candelaria"/>
    <s v="Ángela María Quiroga"/>
    <s v="Ángela María Quiroga"/>
    <n v="3410261"/>
    <s v="alcalde.candelaria@gobiernobogota.gov.co"/>
    <x v="97"/>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6"/>
    <s v="Nueva contratación"/>
    <s v="CONTRATACION DIRECTA"/>
    <x v="0"/>
    <s v="SERVICIOS DE APOYO A LA GESTION DE LA ENTIDAD"/>
    <n v="26400000"/>
    <m/>
    <d v="2022-01-15T00:00:00"/>
    <x v="0"/>
    <x v="1"/>
    <d v="2022-02-01T00:00:00"/>
    <s v="MES"/>
    <x v="0"/>
    <x v="1"/>
    <s v="NO"/>
    <n v="0"/>
    <s v="NA"/>
    <n v="0"/>
    <s v="No Aplica"/>
    <x v="0"/>
    <s v="Alcaldía Local La Candelaria"/>
    <s v="Ángela María Quiroga"/>
    <s v="Ángela María Quiroga"/>
    <n v="3410261"/>
    <s v="alcalde.candelaria@gobiernobogota.gov.co"/>
    <x v="98"/>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7"/>
    <s v="Nueva contratación"/>
    <s v="CONTRATACION DIRECTA"/>
    <x v="0"/>
    <s v="SERVICIOS PROFESIONALES"/>
    <n v="88000000"/>
    <m/>
    <d v="2022-01-15T00:00:00"/>
    <x v="0"/>
    <x v="1"/>
    <d v="2022-02-01T00:00:00"/>
    <s v="MES"/>
    <x v="0"/>
    <x v="1"/>
    <s v="NO"/>
    <n v="0"/>
    <s v="NA"/>
    <n v="0"/>
    <s v="No Aplica"/>
    <x v="0"/>
    <s v="Alcaldía Local La Candelaria"/>
    <s v="Ángela María Quiroga"/>
    <s v="Ángela María Quiroga"/>
    <n v="3410261"/>
    <s v="alcalde.candelaria@gobiernobogota.gov.co"/>
    <x v="99"/>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8"/>
    <s v="Nueva contratación"/>
    <s v="CONTRATACION DIRECTA"/>
    <x v="0"/>
    <s v="SERVICIOS PROFESIONALES"/>
    <n v="79200000"/>
    <m/>
    <d v="2022-01-15T00:00:00"/>
    <x v="0"/>
    <x v="1"/>
    <d v="2022-02-01T00:00:00"/>
    <s v="MES"/>
    <x v="0"/>
    <x v="1"/>
    <s v="NO"/>
    <n v="0"/>
    <s v="NA"/>
    <n v="0"/>
    <s v="No Aplica"/>
    <x v="0"/>
    <s v="Alcaldía Local La Candelaria"/>
    <s v="Ángela María Quiroga"/>
    <s v="Ángela María Quiroga"/>
    <n v="3410261"/>
    <s v="alcalde.candelaria@gobiernobogota.gov.co"/>
    <x v="100"/>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99"/>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01"/>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100"/>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102"/>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101"/>
    <s v="Nueva contratación"/>
    <s v="CONTRATACION DIRECTA"/>
    <x v="0"/>
    <s v="SERVICIOS PROFESIONALES"/>
    <n v="56892000"/>
    <m/>
    <d v="2022-01-15T00:00:00"/>
    <x v="0"/>
    <x v="1"/>
    <d v="2022-02-01T00:00:00"/>
    <s v="MES"/>
    <x v="0"/>
    <x v="1"/>
    <s v="NO"/>
    <n v="0"/>
    <s v="NA"/>
    <n v="0"/>
    <s v="No Aplica"/>
    <x v="0"/>
    <s v="Alcaldía Local La Candelaria"/>
    <s v="Ángela María Quiroga"/>
    <s v="Ángela María Quiroga"/>
    <n v="3410261"/>
    <s v="alcalde.candelaria@gobiernobogota.gov.co"/>
    <x v="103"/>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102"/>
    <s v="Nueva contratación"/>
    <s v="CONTRATACION DIRECTA"/>
    <x v="0"/>
    <s v="SERVICIOS DE APOYO A LA GESTION DE LA ENTIDAD"/>
    <n v="35200000"/>
    <m/>
    <d v="2022-01-15T00:00:00"/>
    <x v="0"/>
    <x v="1"/>
    <d v="2022-02-01T00:00:00"/>
    <s v="MES"/>
    <x v="0"/>
    <x v="1"/>
    <s v="NO"/>
    <n v="0"/>
    <s v="NA"/>
    <n v="0"/>
    <s v="No Aplica"/>
    <x v="0"/>
    <s v="Alcaldía Local La Candelaria"/>
    <s v="Ángela María Quiroga"/>
    <s v="Ángela María Quiroga"/>
    <n v="3410261"/>
    <s v="alcalde.candelaria@gobiernobogota.gov.co"/>
    <x v="104"/>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103"/>
    <s v="Nueva contratación"/>
    <s v="CONTRATACION DIRECTA"/>
    <x v="0"/>
    <s v="SERVICIOS PROFESIONALES"/>
    <n v="36000000"/>
    <m/>
    <d v="2022-01-15T00:00:00"/>
    <x v="0"/>
    <x v="1"/>
    <d v="2022-02-01T00:00:00"/>
    <s v="MES"/>
    <x v="0"/>
    <x v="5"/>
    <s v="NO"/>
    <n v="0"/>
    <s v="NA"/>
    <n v="0"/>
    <s v="No Aplica"/>
    <x v="0"/>
    <s v="Alcaldía Local La Candelaria"/>
    <s v="Ángela María Quiroga"/>
    <s v="Ángela María Quiroga"/>
    <n v="3410261"/>
    <s v="alcalde.candelaria@gobiernobogota.gov.co"/>
    <x v="105"/>
    <s v="Inversión"/>
    <s v="O23011605570000002021"/>
    <s v="La Candelaria gobierno abierto y transparente: fortalecimiento institucional"/>
    <s v="Fortalecimiento Local"/>
    <n v="1"/>
    <s v="La Realizar 4 estrategias de fortalecimiento institucional Candelaria gobierno abierto y transparente: fortalecimiento institucional"/>
    <x v="1"/>
    <s v="CO-DC"/>
    <s v="Distrito Capital de Bogotá"/>
  </r>
  <r>
    <x v="104"/>
    <s v="Nueva contratación"/>
    <s v="MÍNIMA CUANTÍA"/>
    <x v="5"/>
    <s v="SUMINISTRO"/>
    <n v="4852000"/>
    <m/>
    <d v="2022-02-01T00:00:00"/>
    <x v="1"/>
    <x v="2"/>
    <d v="2022-03-20T00:00:00"/>
    <s v="MES"/>
    <x v="0"/>
    <x v="6"/>
    <s v="NO"/>
    <n v="0"/>
    <s v="NA"/>
    <n v="0"/>
    <s v="No Aplica"/>
    <x v="0"/>
    <s v="Alcaldía Local La Candelaria"/>
    <s v="Ángela María Quiroga"/>
    <s v="Ángela María Quiroga"/>
    <n v="3410261"/>
    <s v="alcalde.candelaria@gobiernobogota.gov.co"/>
    <x v="106"/>
    <s v="Inversión"/>
    <s v="O23011605570000002021"/>
    <s v="La Candelaria gobierno abierto y transparente: fortalecimiento institucional"/>
    <s v="Transparencia y Control Social"/>
    <n v="2"/>
    <s v="Realizar 1 rendición de cuentas anuales."/>
    <x v="17"/>
    <s v="CO-DC"/>
    <s v="Distrito Capital de Bogotá"/>
  </r>
  <r>
    <x v="105"/>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107"/>
    <s v="Inversión"/>
    <s v="O23011605570000002023"/>
    <s v="La Candelaria segura: inspección, vigilancia y control"/>
    <s v="IVC"/>
    <n v="1"/>
    <s v="Realizar 4 acciones de inspección, vigilancia y control."/>
    <x v="1"/>
    <s v="CO-DC"/>
    <s v="Distrito Capital de Bogotá"/>
  </r>
  <r>
    <x v="106"/>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08"/>
    <s v="Inversión"/>
    <s v="O23011605570000002023"/>
    <s v="La Candelaria segura: inspección, vigilancia y control"/>
    <s v="IVC"/>
    <n v="1"/>
    <s v="Realizar 4 acciones de inspección, vigilancia y control."/>
    <x v="1"/>
    <s v="CO-DC"/>
    <s v="Distrito Capital de Bogotá"/>
  </r>
  <r>
    <x v="107"/>
    <s v="Nueva contratación"/>
    <s v="CONTRATACION DIRECTA"/>
    <x v="0"/>
    <s v="SERVICIOS DE APOYO A LA GESTION DE LA ENTIDAD"/>
    <n v="24300000"/>
    <m/>
    <d v="2022-01-15T00:00:00"/>
    <x v="0"/>
    <x v="1"/>
    <d v="2022-02-01T00:00:00"/>
    <s v="MES"/>
    <x v="0"/>
    <x v="11"/>
    <s v="NO"/>
    <n v="0"/>
    <s v="NA"/>
    <n v="0"/>
    <s v="No Aplica"/>
    <x v="0"/>
    <s v="Alcaldía Local La Candelaria"/>
    <s v="Ángela María Quiroga"/>
    <s v="Ángela María Quiroga"/>
    <n v="3410261"/>
    <s v="alcalde.candelaria@gobiernobogota.gov.co"/>
    <x v="109"/>
    <s v="Inversión"/>
    <s v="O23011605570000002023"/>
    <s v="La Candelaria segura: inspección, vigilancia y control"/>
    <s v="IVC"/>
    <n v="1"/>
    <s v="Realizar 4 acciones de inspección, vigilancia y control."/>
    <x v="1"/>
    <s v="CO-DC"/>
    <s v="Distrito Capital de Bogotá"/>
  </r>
  <r>
    <x v="108"/>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0"/>
    <s v="Inversión"/>
    <s v="O23011605570000002023"/>
    <s v="La Candelaria segura: inspección, vigilancia y control"/>
    <s v="IVC"/>
    <n v="1"/>
    <s v="Realizar 4 acciones de inspección, vigilancia y control."/>
    <x v="1"/>
    <s v="CO-DC"/>
    <s v="Distrito Capital de Bogotá"/>
  </r>
  <r>
    <x v="109"/>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1"/>
    <s v="Inversión"/>
    <s v="O23011605570000002023"/>
    <s v="La Candelaria segura: inspección, vigilancia y control"/>
    <s v="IVC"/>
    <n v="1"/>
    <s v="Realizar 4 acciones de inspección, vigilancia y control."/>
    <x v="1"/>
    <s v="CO-DC"/>
    <s v="Distrito Capital de Bogotá"/>
  </r>
  <r>
    <x v="110"/>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2"/>
    <s v="Inversión"/>
    <s v="O23011605570000002023"/>
    <s v="La Candelaria segura: inspección, vigilancia y control"/>
    <s v="IVC"/>
    <n v="1"/>
    <s v="Realizar 4 acciones de inspección, vigilancia y control."/>
    <x v="1"/>
    <s v="CO-DC"/>
    <s v="Distrito Capital de Bogotá"/>
  </r>
  <r>
    <x v="111"/>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3"/>
    <s v="Inversión"/>
    <s v="O23011605570000002023"/>
    <s v="La Candelaria segura: inspección, vigilancia y control"/>
    <s v="IVC"/>
    <n v="1"/>
    <s v="Realizar 4 acciones de inspección, vigilancia y control."/>
    <x v="1"/>
    <s v="CO-DC"/>
    <s v="Distrito Capital de Bogotá"/>
  </r>
  <r>
    <x v="112"/>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4"/>
    <s v="Inversión"/>
    <s v="O23011605570000002023"/>
    <s v="La Candelaria segura: inspección, vigilancia y control"/>
    <s v="IVC"/>
    <n v="1"/>
    <s v="Realizar 4 acciones de inspección, vigilancia y control."/>
    <x v="1"/>
    <s v="CO-DC"/>
    <s v="Distrito Capital de Bogotá"/>
  </r>
  <r>
    <x v="113"/>
    <s v="Nueva contratación"/>
    <s v="CONTRATACION DIRECTA"/>
    <x v="0"/>
    <s v="SERVICIOS PROFESIONALES"/>
    <n v="45000000"/>
    <m/>
    <d v="2022-01-15T00:00:00"/>
    <x v="0"/>
    <x v="1"/>
    <d v="2022-02-01T00:00:00"/>
    <s v="MES"/>
    <x v="0"/>
    <x v="11"/>
    <s v="NO"/>
    <n v="0"/>
    <s v="NA"/>
    <n v="0"/>
    <s v="No Aplica"/>
    <x v="0"/>
    <s v="Alcaldía Local La Candelaria"/>
    <s v="Ángela María Quiroga"/>
    <s v="Ángela María Quiroga"/>
    <n v="3410261"/>
    <s v="alcalde.candelaria@gobiernobogota.gov.co"/>
    <x v="115"/>
    <s v="Inversión"/>
    <s v="O23011605570000002023"/>
    <s v="La Candelaria segura: inspección, vigilancia y control"/>
    <s v="IVC"/>
    <n v="1"/>
    <s v="Realizar 4 acciones de inspección, vigilancia y control."/>
    <x v="1"/>
    <s v="CO-DC"/>
    <s v="Distrito Capital de Bogotá"/>
  </r>
  <r>
    <x v="114"/>
    <s v="Nueva contratación"/>
    <s v="CONTRATACION DIRECTA"/>
    <x v="0"/>
    <s v="SERVICIOS DE APOYO A LA GESTION DE LA ENTIDAD"/>
    <n v="21600000"/>
    <m/>
    <d v="2022-01-15T00:00:00"/>
    <x v="0"/>
    <x v="1"/>
    <d v="2022-02-01T00:00:00"/>
    <s v="MES"/>
    <x v="0"/>
    <x v="11"/>
    <s v="NO"/>
    <n v="0"/>
    <s v="NA"/>
    <n v="0"/>
    <s v="No Aplica"/>
    <x v="0"/>
    <s v="Alcaldía Local La Candelaria"/>
    <s v="Ángela María Quiroga"/>
    <s v="Ángela María Quiroga"/>
    <n v="3410261"/>
    <s v="alcalde.candelaria@gobiernobogota.gov.co"/>
    <x v="116"/>
    <s v="Inversión"/>
    <s v="O23011605570000002023"/>
    <s v="La Candelaria segura: inspección, vigilancia y control"/>
    <s v="IVC"/>
    <n v="1"/>
    <s v="Realizar 4 acciones de inspección, vigilancia y control."/>
    <x v="1"/>
    <s v="CO-DC"/>
    <s v="Distrito Capital de Bogotá"/>
  </r>
  <r>
    <x v="115"/>
    <s v="Nueva contratación"/>
    <s v="CONTRATACION DIRECTA"/>
    <x v="0"/>
    <s v="SERVICIOS DE APOYO A LA GESTION DE LA ENTIDAD"/>
    <n v="21600000"/>
    <m/>
    <d v="2022-01-15T00:00:00"/>
    <x v="0"/>
    <x v="1"/>
    <d v="2022-02-01T00:00:00"/>
    <s v="MES"/>
    <x v="0"/>
    <x v="11"/>
    <s v="NO"/>
    <n v="0"/>
    <s v="NA"/>
    <n v="0"/>
    <s v="No Aplica"/>
    <x v="0"/>
    <s v="Alcaldía Local La Candelaria"/>
    <s v="Ángela María Quiroga"/>
    <s v="Ángela María Quiroga"/>
    <n v="3410261"/>
    <s v="alcalde.candelaria@gobiernobogota.gov.co"/>
    <x v="117"/>
    <s v="Inversión"/>
    <s v="O23011605570000002023"/>
    <s v="La Candelaria segura: inspección, vigilancia y control"/>
    <s v="IVC"/>
    <n v="1"/>
    <s v="Realizar 4 acciones de inspección, vigilancia y control."/>
    <x v="1"/>
    <s v="CO-DC"/>
    <s v="Distrito Capital de Bogotá"/>
  </r>
  <r>
    <x v="116"/>
    <s v="Nueva contratación"/>
    <s v="CONTRATACION DIRECTA"/>
    <x v="0"/>
    <s v="SERVICIOS DE APOYO A LA GESTION DE LA ENTIDAD"/>
    <n v="16200000"/>
    <m/>
    <d v="2022-01-15T00:00:00"/>
    <x v="0"/>
    <x v="1"/>
    <d v="2022-02-01T00:00:00"/>
    <s v="MES"/>
    <x v="0"/>
    <x v="11"/>
    <s v="NO"/>
    <n v="0"/>
    <s v="NA"/>
    <n v="0"/>
    <s v="No Aplica"/>
    <x v="0"/>
    <s v="Alcaldía Local La Candelaria"/>
    <s v="Ángela María Quiroga"/>
    <s v="Ángela María Quiroga"/>
    <n v="3410261"/>
    <s v="alcalde.candelaria@gobiernobogota.gov.co"/>
    <x v="118"/>
    <s v="Inversión"/>
    <s v="O23011605570000002023"/>
    <s v="La Candelaria segura: inspección, vigilancia y control"/>
    <s v="IVC"/>
    <n v="1"/>
    <s v="Realizar 4 acciones de inspección, vigilancia y control."/>
    <x v="1"/>
    <s v="CO-DC"/>
    <s v="Distrito Capital de Bogotá"/>
  </r>
  <r>
    <x v="117"/>
    <s v="Nueva contratación"/>
    <s v="CONTRATACION DIRECTA"/>
    <x v="0"/>
    <s v="SERVICIOS PROFESIONALES"/>
    <n v="30000000"/>
    <m/>
    <d v="2022-01-15T00:00:00"/>
    <x v="0"/>
    <x v="1"/>
    <d v="2022-02-01T00:00:00"/>
    <s v="MES"/>
    <x v="0"/>
    <x v="5"/>
    <s v="NO"/>
    <n v="0"/>
    <s v="NA"/>
    <n v="0"/>
    <s v="No Aplica"/>
    <x v="0"/>
    <s v="Alcaldía Local La Candelaria"/>
    <s v="Ángela María Quiroga"/>
    <s v="Ángela María Quiroga"/>
    <n v="3410261"/>
    <s v="alcalde.candelaria@gobiernobogota.gov.co"/>
    <x v="119"/>
    <s v="Inversión"/>
    <s v="O23011605570000002023"/>
    <s v="La Candelaria segura: inspección, vigilancia y control"/>
    <s v="IVC"/>
    <n v="1"/>
    <s v="Realizar 4 acciones de inspección, vigilancia y control."/>
    <x v="1"/>
    <s v="CO-DC"/>
    <s v="Distrito Capital de Bogotá"/>
  </r>
  <r>
    <x v="118"/>
    <s v="Nueva contratación"/>
    <s v="CONTRATACION DIRECTA"/>
    <x v="0"/>
    <s v="SERVICIOS PROFESIONALES"/>
    <n v="40500000"/>
    <m/>
    <d v="2022-01-15T00:00:00"/>
    <x v="0"/>
    <x v="1"/>
    <d v="2022-02-01T00:00:00"/>
    <s v="MES"/>
    <x v="0"/>
    <x v="11"/>
    <s v="NO"/>
    <n v="0"/>
    <s v="NA"/>
    <n v="0"/>
    <s v="No Aplica"/>
    <x v="0"/>
    <s v="Alcaldía Local La Candelaria"/>
    <s v="Ángela María Quiroga"/>
    <s v="Ángela María Quiroga"/>
    <n v="3410261"/>
    <s v="alcalde.candelaria@gobiernobogota.gov.co"/>
    <x v="120"/>
    <s v="Inversión"/>
    <s v="O23011605570000002023"/>
    <s v="La Candelaria segura: inspección, vigilancia y control"/>
    <s v="IVC"/>
    <n v="1"/>
    <s v="Realizar 4 acciones de inspección, vigilancia y control."/>
    <x v="1"/>
    <s v="CO-DC"/>
    <s v="Distrito Capital de Bogotá"/>
  </r>
  <r>
    <x v="119"/>
    <s v="Nueva contratación"/>
    <s v="CONTRATACION DIRECTA"/>
    <x v="0"/>
    <s v="SERVICIOS DE APOYO A LA GESTION DE LA ENTIDAD"/>
    <n v="14400000"/>
    <m/>
    <d v="2022-01-15T00:00:00"/>
    <x v="0"/>
    <x v="1"/>
    <d v="2022-02-01T00:00:00"/>
    <s v="MES"/>
    <x v="0"/>
    <x v="5"/>
    <s v="NO"/>
    <n v="0"/>
    <s v="NA"/>
    <n v="0"/>
    <s v="No Aplica"/>
    <x v="0"/>
    <s v="Alcaldía Local La Candelaria"/>
    <s v="Ángela María Quiroga"/>
    <s v="Ángela María Quiroga"/>
    <n v="3410261"/>
    <s v="alcalde.candelaria@gobiernobogota.gov.co"/>
    <x v="121"/>
    <s v="Inversión"/>
    <s v="O23011605570000002023"/>
    <s v="La Candelaria segura: inspección, vigilancia y control"/>
    <s v="IVC"/>
    <n v="1"/>
    <s v="Realizar 4 acciones de inspección, vigilancia y control."/>
    <x v="1"/>
    <s v="CO-DC"/>
    <s v="Distrito Capital de Bogotá"/>
  </r>
  <r>
    <x v="0"/>
    <s v="Nueva contratación"/>
    <s v="NA"/>
    <x v="6"/>
    <s v="ACTO ADMINISTRATIVO"/>
    <n v="676478000"/>
    <m/>
    <s v="NA"/>
    <x v="3"/>
    <x v="0"/>
    <s v="NA"/>
    <s v="NA"/>
    <x v="2"/>
    <x v="12"/>
    <s v="NO"/>
    <n v="0"/>
    <s v="NA"/>
    <n v="0"/>
    <s v="No Aplica"/>
    <x v="0"/>
    <s v="Alcaldía Local La Candelaria"/>
    <s v="Ángela María Quiroga"/>
    <s v="Ángela María Quiroga"/>
    <n v="3410261"/>
    <s v="alcalde.candelaria@gobiernobogota.gov.co"/>
    <x v="122"/>
    <s v="Funcionamiento"/>
    <s v="O2110103007"/>
    <s v="Honorarios Ediles"/>
    <s v="Honorarios Ediles"/>
    <s v="NA"/>
    <s v="NA"/>
    <x v="0"/>
    <s v="CO-DC"/>
    <s v="Distrito Capital de Bogotá"/>
  </r>
  <r>
    <x v="120"/>
    <s v="Nueva contratación"/>
    <s v="MÍNIMA CUANTÍA"/>
    <x v="5"/>
    <s v="SUMINISTRO"/>
    <n v="10000000"/>
    <m/>
    <d v="2022-02-01T00:00:00"/>
    <x v="1"/>
    <x v="2"/>
    <d v="2022-03-14T00:00:00"/>
    <s v="MES"/>
    <x v="2"/>
    <x v="13"/>
    <s v="NO"/>
    <n v="0"/>
    <s v="NA"/>
    <n v="0"/>
    <s v="No Aplica"/>
    <x v="0"/>
    <s v="Alcaldía Local La Candelaria"/>
    <s v="Ángela María Quiroga"/>
    <s v="Ángela María Quiroga"/>
    <n v="3410261"/>
    <s v="alcalde.candelaria@gobiernobogota.gov.co"/>
    <x v="123"/>
    <s v="Funcionamiento"/>
    <s v="O2120201003023219999"/>
    <s v="Artículos n.c.p. de pulpa de papel o cartón"/>
    <s v="Papelería"/>
    <s v="NA"/>
    <s v="NA"/>
    <x v="18"/>
    <s v="CO-DC"/>
    <s v="Distrito Capital de Bogotá"/>
  </r>
  <r>
    <x v="121"/>
    <s v="Nueva contratación"/>
    <s v="MÍNIMA CUANTÍA"/>
    <x v="5"/>
    <s v="SUMINISTRO"/>
    <n v="2000000"/>
    <m/>
    <d v="2022-02-01T00:00:00"/>
    <x v="1"/>
    <x v="2"/>
    <d v="2022-03-14T00:00:00"/>
    <s v="MES"/>
    <x v="2"/>
    <x v="13"/>
    <s v="NO"/>
    <n v="0"/>
    <s v="NA"/>
    <n v="0"/>
    <s v="No Aplica"/>
    <x v="0"/>
    <s v="Alcaldía Local La Candelaria"/>
    <s v="Ángela María Quiroga"/>
    <s v="Ángela María Quiroga"/>
    <n v="3410261"/>
    <s v="alcalde.candelaria@gobiernobogota.gov.co"/>
    <x v="124"/>
    <s v="Funcionamiento"/>
    <s v="O2120201003083899998"/>
    <s v="Artículos n.c.p. para escritorio y oficina"/>
    <s v="Artículos oficina"/>
    <s v="NA"/>
    <s v="NA"/>
    <x v="18"/>
    <s v="CO-DC"/>
    <s v="Distrito Capital de Bogotá"/>
  </r>
  <r>
    <x v="122"/>
    <s v="Nueva contratación"/>
    <s v="SELECCIÓN ABREVIADA -ACUERDO MARCO"/>
    <x v="1"/>
    <s v="SUMINISTRO"/>
    <n v="25000000"/>
    <s v="ACTUAL VENCE 12/03/2022"/>
    <d v="2022-01-29T00:00:00"/>
    <x v="0"/>
    <x v="2"/>
    <d v="2022-03-13T00:00:00"/>
    <s v="MES"/>
    <x v="2"/>
    <x v="0"/>
    <s v="NO"/>
    <n v="0"/>
    <s v="NA"/>
    <n v="0"/>
    <s v="No Aplica"/>
    <x v="0"/>
    <s v="Alcaldía Local La Candelaria"/>
    <s v="Ángela María Quiroga"/>
    <s v="Ángela María Quiroga"/>
    <n v="3410261"/>
    <s v="alcalde.candelaria@gobiernobogota.gov.co"/>
    <x v="125"/>
    <s v="Funcionamiento"/>
    <s v="O2120201003033331101"/>
    <s v="Gasolina motor corriente"/>
    <s v="Combustible y gasolina"/>
    <s v="NA"/>
    <s v="NA"/>
    <x v="19"/>
    <s v="CO-DC"/>
    <s v="Distrito Capital de Bogotá"/>
  </r>
  <r>
    <x v="123"/>
    <s v="Nueva contratación"/>
    <s v="SELECCIÓN ABREVIADA -ACUERDO MARCO"/>
    <x v="1"/>
    <s v="PRESTACIÓN DE SERVICIOS"/>
    <n v="5000000"/>
    <m/>
    <d v="2022-02-01T00:00:00"/>
    <x v="1"/>
    <x v="2"/>
    <d v="2022-03-14T00:00:00"/>
    <s v="MES"/>
    <x v="2"/>
    <x v="13"/>
    <s v="NO"/>
    <n v="0"/>
    <s v="NA"/>
    <n v="0"/>
    <s v="No Aplica"/>
    <x v="0"/>
    <s v="Alcaldía Local La Candelaria"/>
    <s v="Ángela María Quiroga"/>
    <s v="Ángela María Quiroga"/>
    <n v="3410261"/>
    <s v="alcalde.candelaria@gobiernobogota.gov.co"/>
    <x v="126"/>
    <s v="Funcionamiento"/>
    <s v="O2120201003053544203"/>
    <s v="Mezclas químicas para extintores"/>
    <s v="Recarga extintores"/>
    <s v="NA"/>
    <s v="NA"/>
    <x v="20"/>
    <s v="CO-DC"/>
    <s v="Distrito Capital de Bogotá"/>
  </r>
  <r>
    <x v="124"/>
    <s v="Nueva contratación"/>
    <s v="SELECCIÓN ABREVIADA -ACUERDO MARCO"/>
    <x v="1"/>
    <s v="COMPRA VENTA"/>
    <n v="20000000"/>
    <m/>
    <d v="2022-02-03T00:00:00"/>
    <x v="1"/>
    <x v="3"/>
    <d v="2022-04-14T00:00:00"/>
    <s v="MES"/>
    <x v="2"/>
    <x v="13"/>
    <s v="NO"/>
    <n v="0"/>
    <s v="NA"/>
    <n v="0"/>
    <s v="No Aplica"/>
    <x v="0"/>
    <s v="Alcaldía Local La Candelaria"/>
    <s v="Ángela María Quiroga"/>
    <s v="Ángela María Quiroga"/>
    <n v="3410261"/>
    <s v="alcalde.candelaria@gobiernobogota.gov.co"/>
    <x v="127"/>
    <s v="Funcionamiento"/>
    <s v="O2120201003063649028"/>
    <s v="Partes y piezas plásticas para cartuchos de impresoras de computador"/>
    <s v="Tóner"/>
    <s v="NA"/>
    <s v="NA"/>
    <x v="21"/>
    <s v="CO-DC"/>
    <s v="Distrito Capital de Bogotá"/>
  </r>
  <r>
    <x v="125"/>
    <s v="Nueva contratación"/>
    <s v="MÍNIMA CUANTÍA"/>
    <x v="5"/>
    <s v="SUMINISTRO"/>
    <n v="20000000"/>
    <m/>
    <d v="2022-02-03T00:00:00"/>
    <x v="1"/>
    <x v="3"/>
    <d v="2022-04-14T00:00:00"/>
    <s v="MES"/>
    <x v="2"/>
    <x v="13"/>
    <s v="NO"/>
    <n v="0"/>
    <s v="NA"/>
    <n v="0"/>
    <s v="No Aplica"/>
    <x v="0"/>
    <s v="Alcaldía Local La Candelaria"/>
    <s v="Ángela María Quiroga"/>
    <s v="Ángela María Quiroga"/>
    <n v="3410261"/>
    <s v="alcalde.candelaria@gobiernobogota.gov.co"/>
    <x v="128"/>
    <s v="Funcionamiento"/>
    <s v="O2120201004024299991"/>
    <s v="Artículos n.c.p. de ferretería y cerrajería"/>
    <s v="Ferretería"/>
    <s v="NA"/>
    <s v="NA"/>
    <x v="22"/>
    <s v="CO-DC"/>
    <s v="Distrito Capital de Bogotá"/>
  </r>
  <r>
    <x v="126"/>
    <s v="Nueva contratación"/>
    <s v="SELECCIÓN ABREVIADA -ACUERDO MARCO"/>
    <x v="1"/>
    <s v="SUMINISTRO"/>
    <n v="16000000"/>
    <m/>
    <d v="2022-01-01T00:00:00"/>
    <x v="0"/>
    <x v="6"/>
    <d v="2022-03-01T00:00:00"/>
    <s v="MES"/>
    <x v="2"/>
    <x v="0"/>
    <s v="NO"/>
    <n v="0"/>
    <s v="NA"/>
    <n v="0"/>
    <s v="No Aplica"/>
    <x v="0"/>
    <s v="Alcaldía Local La Candelaria"/>
    <s v="Ángela María Quiroga"/>
    <s v="Ángela María Quiroga"/>
    <n v="3410261"/>
    <s v="alcalde.candelaria@gobiernobogota.gov.co"/>
    <x v="129"/>
    <s v="Funcionamiento"/>
    <s v="O21202020080585330"/>
    <s v="Servicios de limpieza general"/>
    <s v="Aseo y Cafetería"/>
    <s v="NA"/>
    <s v="NA"/>
    <x v="23"/>
    <s v="CO-DC"/>
    <s v="Distrito Capital de Bogotá"/>
  </r>
  <r>
    <x v="127"/>
    <s v="Nueva contratación"/>
    <s v="CONTRATACION DIRECTA"/>
    <x v="0"/>
    <s v="CONVENIO INTERADMINISTRATIVO"/>
    <n v="10000000"/>
    <m/>
    <d v="2022-02-03T00:00:00"/>
    <x v="1"/>
    <x v="4"/>
    <d v="2022-06-15T00:00:00"/>
    <s v="MES"/>
    <x v="2"/>
    <x v="0"/>
    <s v="NO"/>
    <n v="0"/>
    <s v="NA"/>
    <n v="0"/>
    <s v="No Aplica"/>
    <x v="0"/>
    <s v="Alcaldía Local La Candelaria"/>
    <s v="Ángela María Quiroga"/>
    <s v="Ángela María Quiroga"/>
    <n v="3410261"/>
    <s v="alcalde.candelaria@gobiernobogota.gov.co"/>
    <x v="130"/>
    <s v="Funcionamiento"/>
    <s v="O21202020060868021"/>
    <s v="Servicios locales de mensajería nacional"/>
    <s v="Mensajería"/>
    <s v="NA"/>
    <s v="NA"/>
    <x v="24"/>
    <s v="CO-DC"/>
    <s v="Distrito Capital de Bogotá"/>
  </r>
  <r>
    <x v="128"/>
    <s v="Nueva contratación"/>
    <s v="SELECCIÓN ABREVIADA MENOR CUANTÍA"/>
    <x v="2"/>
    <s v="CONTRATO DE SEGUROS"/>
    <n v="11000000"/>
    <s v="TERMINA 29/04/2022"/>
    <d v="2022-02-01T00:00:00"/>
    <x v="1"/>
    <x v="2"/>
    <d v="2022-04-30T00:00:00"/>
    <s v="MES"/>
    <x v="0"/>
    <x v="0"/>
    <s v="NO"/>
    <n v="0"/>
    <s v="NA"/>
    <n v="0"/>
    <s v="No Aplica"/>
    <x v="0"/>
    <s v="Alcaldía Local La Candelaria"/>
    <s v="Ángela María Quiroga"/>
    <s v="Ángela María Quiroga"/>
    <n v="3410261"/>
    <s v="alcalde.candelaria@gobiernobogota.gov.co"/>
    <x v="131"/>
    <s v="Funcionamiento"/>
    <s v="O21202020070103010271311"/>
    <s v="Servicios de seguros de vida individual"/>
    <s v="Seguros de vida"/>
    <s v="NA"/>
    <s v="NA"/>
    <x v="25"/>
    <s v="CO-DC"/>
    <s v="Distrito Capital de Bogotá"/>
  </r>
  <r>
    <x v="128"/>
    <s v="Nueva contratación"/>
    <s v="SELECCIÓN ABREVIADA MENOR CUANTÍA"/>
    <x v="2"/>
    <s v="CONTRATO DE SEGUROS"/>
    <n v="5030000"/>
    <s v="TERMINA 29/04/2022"/>
    <d v="2022-02-01T00:00:00"/>
    <x v="1"/>
    <x v="2"/>
    <d v="2022-04-30T00:00:00"/>
    <s v="MES"/>
    <x v="0"/>
    <x v="0"/>
    <s v="NO"/>
    <n v="0"/>
    <s v="NA"/>
    <n v="0"/>
    <s v="No Aplica"/>
    <x v="0"/>
    <s v="Alcaldía Local La Candelaria"/>
    <s v="Ángela María Quiroga"/>
    <s v="Ángela María Quiroga"/>
    <n v="3410261"/>
    <s v="alcalde.candelaria@gobiernobogota.gov.co"/>
    <x v="131"/>
    <s v="Funcionamiento"/>
    <s v="O212020200701030471347"/>
    <s v="Servicio de seguro obligatorio de accidentes de tránsito (SOAT)"/>
    <s v="SOAT"/>
    <s v="NA"/>
    <s v="NA"/>
    <x v="25"/>
    <s v="CO-DC"/>
    <s v="Distrito Capital de Bogotá"/>
  </r>
  <r>
    <x v="128"/>
    <s v="Nueva contratación"/>
    <s v="SELECCIÓN ABREVIADA MENOR CUANTÍA"/>
    <x v="2"/>
    <s v="CONTRATO DE SEGUROS"/>
    <n v="9470000"/>
    <s v="TERMINA 29/04/2022"/>
    <d v="2022-02-01T00:00:00"/>
    <x v="1"/>
    <x v="2"/>
    <d v="2022-04-30T00:00:00"/>
    <s v="MES"/>
    <x v="0"/>
    <x v="0"/>
    <s v="NO"/>
    <n v="0"/>
    <s v="NA"/>
    <n v="0"/>
    <s v="No Aplica"/>
    <x v="0"/>
    <s v="Alcaldía Local La Candelaria"/>
    <s v="Ángela María Quiroga"/>
    <s v="Ángela María Quiroga"/>
    <n v="3410261"/>
    <s v="alcalde.candelaria@gobiernobogota.gov.co"/>
    <x v="131"/>
    <s v="Funcionamiento"/>
    <s v="O212020200701030571351"/>
    <s v="Servicios de seguros de vehículos automotores"/>
    <s v="Seguros de vehículos"/>
    <s v="NA"/>
    <s v="NA"/>
    <x v="25"/>
    <s v="CO-DC"/>
    <s v="Distrito Capital de Bogotá"/>
  </r>
  <r>
    <x v="128"/>
    <s v="Nueva contratación"/>
    <s v="SELECCIÓN ABREVIADA MENOR CUANTÍA"/>
    <x v="2"/>
    <s v="CONTRATO DE SEGUROS"/>
    <n v="30000000"/>
    <s v="TERMINA 29/04/2022"/>
    <d v="2022-02-01T00:00:00"/>
    <x v="1"/>
    <x v="2"/>
    <d v="2022-04-30T00:00:00"/>
    <s v="MES"/>
    <x v="0"/>
    <x v="0"/>
    <s v="NO"/>
    <n v="0"/>
    <s v="NA"/>
    <n v="0"/>
    <s v="No Aplica"/>
    <x v="0"/>
    <s v="Alcaldía Local La Candelaria"/>
    <s v="Ángela María Quiroga"/>
    <s v="Ángela María Quiroga"/>
    <n v="3410261"/>
    <s v="alcalde.candelaria@gobiernobogota.gov.co"/>
    <x v="131"/>
    <s v="Funcionamiento"/>
    <s v="O212020200701030571354"/>
    <s v="Servicios de seguros contra incendio, terremoto o sustracción"/>
    <s v="Seguros contra incendio"/>
    <s v="NA"/>
    <s v="NA"/>
    <x v="25"/>
    <s v="CO-DC"/>
    <s v="Distrito Capital de Bogotá"/>
  </r>
  <r>
    <x v="128"/>
    <s v="Nueva contratación"/>
    <s v="SELECCIÓN ABREVIADA MENOR CUANTÍA"/>
    <x v="2"/>
    <s v="CONTRATO DE SEGUROS"/>
    <n v="51000000"/>
    <s v="TERMINA 29/04/2022"/>
    <d v="2022-02-01T00:00:00"/>
    <x v="1"/>
    <x v="2"/>
    <d v="2022-04-30T00:00:00"/>
    <s v="MES"/>
    <x v="0"/>
    <x v="0"/>
    <s v="NO"/>
    <n v="0"/>
    <s v="NA"/>
    <n v="0"/>
    <s v="No Aplica"/>
    <x v="0"/>
    <s v="Alcaldía Local La Candelaria"/>
    <s v="Ángela María Quiroga"/>
    <s v="Ángela María Quiroga"/>
    <n v="3410261"/>
    <s v="alcalde.candelaria@gobiernobogota.gov.co"/>
    <x v="131"/>
    <s v="Funcionamiento"/>
    <s v="O212020200701030571355"/>
    <s v="Servicios de seguros generales de responsabilidad civil"/>
    <s v="Seguros responsabilidad civil"/>
    <s v="NA"/>
    <s v="NA"/>
    <x v="25"/>
    <s v="CO-DC"/>
    <s v="Distrito Capital de Bogotá"/>
  </r>
  <r>
    <x v="0"/>
    <s v="Nueva contratación"/>
    <s v="NA"/>
    <x v="6"/>
    <s v="ACTO ADMINISTRATIVO"/>
    <n v="84000000"/>
    <m/>
    <s v="NA"/>
    <x v="3"/>
    <x v="0"/>
    <s v="NA"/>
    <s v="NA"/>
    <x v="2"/>
    <x v="12"/>
    <s v="NO"/>
    <n v="0"/>
    <s v="NA"/>
    <n v="0"/>
    <s v="No Aplica"/>
    <x v="0"/>
    <s v="Alcaldía Local La Candelaria"/>
    <s v="Ángela María Quiroga"/>
    <s v="Ángela María Quiroga"/>
    <n v="3410261"/>
    <s v="alcalde.candelaria@gobiernobogota.gov.co"/>
    <x v="122"/>
    <s v="Funcionamiento"/>
    <s v="O212020200701030371331"/>
    <s v="Servicios de seguros sociales de salud"/>
    <s v="Seguridad social salud"/>
    <m/>
    <m/>
    <x v="0"/>
    <s v="CO-DC"/>
    <s v="Distrito Capital de Bogotá"/>
  </r>
  <r>
    <x v="0"/>
    <s v="Nueva contratación"/>
    <s v="NA"/>
    <x v="6"/>
    <s v="N/A SERVICIOS PÚBLICOS"/>
    <n v="38000000"/>
    <m/>
    <s v="NA"/>
    <x v="3"/>
    <x v="0"/>
    <s v="NA"/>
    <s v="NA"/>
    <x v="2"/>
    <x v="12"/>
    <s v="NO"/>
    <n v="0"/>
    <s v="NA"/>
    <n v="0"/>
    <s v="No Aplica"/>
    <x v="0"/>
    <s v="Alcaldía Local La Candelaria"/>
    <s v="Ángela María Quiroga"/>
    <s v="Ángela María Quiroga"/>
    <n v="3410261"/>
    <s v="alcalde.candelaria@gobiernobogota.gov.co"/>
    <x v="132"/>
    <s v="Funcionamiento"/>
    <s v="O21202020080484120"/>
    <s v="Servicios de telefonía fija (acceso)"/>
    <s v="Telefonía"/>
    <s v="NA"/>
    <s v="NA"/>
    <x v="0"/>
    <s v="CO-DC"/>
    <s v="Distrito Capital de Bogotá"/>
  </r>
  <r>
    <x v="0"/>
    <s v="Nueva contratación"/>
    <s v="NA"/>
    <x v="6"/>
    <s v="N/A SERVICIOS PÚBLICOS"/>
    <n v="8537000"/>
    <m/>
    <s v="NA"/>
    <x v="3"/>
    <x v="0"/>
    <s v="NA"/>
    <s v="NA"/>
    <x v="2"/>
    <x v="12"/>
    <s v="NO"/>
    <n v="0"/>
    <s v="NA"/>
    <n v="0"/>
    <s v="No Aplica"/>
    <x v="0"/>
    <s v="Alcaldía Local La Candelaria"/>
    <s v="Ángela María Quiroga"/>
    <s v="Ángela María Quiroga"/>
    <n v="3410261"/>
    <s v="alcalde.candelaria@gobiernobogota.gov.co"/>
    <x v="132"/>
    <s v="Funcionamiento"/>
    <s v="O21202020080484222"/>
    <s v="Servicios de acceso a Internet de banda ancha"/>
    <s v="Internet "/>
    <s v="NA"/>
    <s v="NA"/>
    <x v="0"/>
    <s v="CO-DC"/>
    <s v="Distrito Capital de Bogotá"/>
  </r>
  <r>
    <x v="129"/>
    <s v="Nueva contratación"/>
    <s v="LICITACIÓN PÚBLICA"/>
    <x v="3"/>
    <s v="SUMINISTRO DE SERVICIO DE VIGILANCIA"/>
    <n v="935000000"/>
    <s v="PROYECTAR ADICIÓN A CTO VIGENTE"/>
    <d v="2022-01-01T00:00:00"/>
    <x v="0"/>
    <x v="3"/>
    <d v="2022-05-13T00:00:00"/>
    <s v="MES"/>
    <x v="0"/>
    <x v="0"/>
    <s v="NO"/>
    <n v="0"/>
    <s v="NA"/>
    <n v="0"/>
    <s v="No Aplica"/>
    <x v="0"/>
    <s v="Alcaldía Local La Candelaria"/>
    <s v="Ángela María Quiroga"/>
    <s v="Ángela María Quiroga"/>
    <n v="3410261"/>
    <s v="alcalde.candelaria@gobiernobogota.gov.co"/>
    <x v="133"/>
    <s v="Funcionamiento"/>
    <s v="O21202020080585250"/>
    <s v="Servicios de protección (guardas de seguridad)"/>
    <s v="Vigilancia y seguridad"/>
    <s v="NA"/>
    <s v="NA"/>
    <x v="26"/>
    <s v="CO-DC"/>
    <s v="Distrito Capital de Bogotá"/>
  </r>
  <r>
    <x v="126"/>
    <s v="Nueva contratación"/>
    <s v="SELECCIÓN ABREVIADA -ACUERDO MARCO"/>
    <x v="1"/>
    <s v="SUMINISTRO DE SERVICIO DE ASEO"/>
    <n v="189000000"/>
    <s v="TERMINA 12/01/2022"/>
    <d v="2022-01-01T00:00:00"/>
    <x v="0"/>
    <x v="6"/>
    <d v="2022-03-01T00:00:00"/>
    <s v="MES"/>
    <x v="0"/>
    <x v="0"/>
    <s v="NO"/>
    <n v="0"/>
    <s v="NA"/>
    <n v="0"/>
    <s v="No Aplica"/>
    <x v="0"/>
    <s v="Alcaldía Local La Candelaria"/>
    <s v="Ángela María Quiroga"/>
    <s v="Ángela María Quiroga"/>
    <n v="3410261"/>
    <s v="alcalde.candelaria@gobiernobogota.gov.co"/>
    <x v="129"/>
    <s v="Funcionamiento"/>
    <s v="O21202020080585330"/>
    <s v="Servicios de limpieza general"/>
    <s v="Aseo y Cafetería"/>
    <s v="NA"/>
    <s v="NA"/>
    <x v="27"/>
    <s v="CO-DC"/>
    <s v="Distrito Capital de Bogotá"/>
  </r>
  <r>
    <x v="0"/>
    <s v="Nueva contratación"/>
    <s v="NA"/>
    <x v="6"/>
    <s v="N/A SERVICIOS PÚBLICOS"/>
    <n v="37000000"/>
    <m/>
    <s v="NA"/>
    <x v="3"/>
    <x v="0"/>
    <s v="NA"/>
    <s v="NA"/>
    <x v="2"/>
    <x v="12"/>
    <s v="NO"/>
    <n v="0"/>
    <s v="NA"/>
    <n v="0"/>
    <s v="No Aplica"/>
    <x v="0"/>
    <s v="Alcaldía Local La Candelaria"/>
    <s v="Ángela María Quiroga"/>
    <s v="Ángela María Quiroga"/>
    <n v="3410261"/>
    <s v="alcalde.candelaria@gobiernobogota.gov.co"/>
    <x v="132"/>
    <s v="Funcionamiento"/>
    <s v="O21202020080686312"/>
    <s v="Servicios de distribución de electricidad (a comisión o por contrato)"/>
    <s v="Energía"/>
    <s v="NA"/>
    <s v="NA"/>
    <x v="0"/>
    <s v="CO-DC"/>
    <s v="Distrito Capital de Bogotá"/>
  </r>
  <r>
    <x v="0"/>
    <s v="Nueva contratación"/>
    <s v="NA"/>
    <x v="6"/>
    <s v="N/A SERVICIOS PÚBLICOS"/>
    <n v="3100000"/>
    <m/>
    <s v="NA"/>
    <x v="3"/>
    <x v="0"/>
    <s v="NA"/>
    <s v="NA"/>
    <x v="2"/>
    <x v="12"/>
    <s v="NO"/>
    <n v="0"/>
    <s v="NA"/>
    <n v="0"/>
    <s v="No Aplica"/>
    <x v="0"/>
    <s v="Alcaldía Local La Candelaria"/>
    <s v="Ángela María Quiroga"/>
    <s v="Ángela María Quiroga"/>
    <n v="3410261"/>
    <s v="alcalde.candelaria@gobiernobogota.gov.co"/>
    <x v="132"/>
    <s v="Funcionamiento"/>
    <s v="O21202020080686320"/>
    <s v="Servicios de distribución de gas por tuberías (a comisión o por contrato)"/>
    <s v="Gas"/>
    <s v="NA"/>
    <s v="NA"/>
    <x v="0"/>
    <s v="CO-DC"/>
    <s v="Distrito Capital de Bogotá"/>
  </r>
  <r>
    <x v="0"/>
    <s v="Nueva contratación"/>
    <s v="NA"/>
    <x v="6"/>
    <s v="N/A SERVICIOS PÚBLICOS"/>
    <n v="5670000"/>
    <m/>
    <s v="NA"/>
    <x v="3"/>
    <x v="0"/>
    <s v="NA"/>
    <s v="NA"/>
    <x v="2"/>
    <x v="12"/>
    <s v="NO"/>
    <n v="0"/>
    <s v="NA"/>
    <n v="0"/>
    <s v="No Aplica"/>
    <x v="0"/>
    <s v="Alcaldía Local La Candelaria"/>
    <s v="Ángela María Quiroga"/>
    <s v="Ángela María Quiroga"/>
    <n v="3410261"/>
    <s v="alcalde.candelaria@gobiernobogota.gov.co"/>
    <x v="132"/>
    <s v="Funcionamiento"/>
    <s v="O21202020080686330"/>
    <s v="Servicios de distribución de agua por tubería (a comisión o por contrato)"/>
    <s v="Agua"/>
    <s v="NA"/>
    <s v="NA"/>
    <x v="0"/>
    <s v="CO-DC"/>
    <s v="Distrito Capital de Bogotá"/>
  </r>
  <r>
    <x v="130"/>
    <s v="Nueva contratación"/>
    <s v="MÍNIMA CUANTÍA"/>
    <x v="5"/>
    <s v="SERVICIOS DE MANTENIMIENTO Y/O REPARACIÓN"/>
    <n v="18000000"/>
    <s v="TERMINA 03/08/2022"/>
    <d v="2022-06-01T00:00:00"/>
    <x v="4"/>
    <x v="7"/>
    <d v="2022-08-04T00:00:00"/>
    <s v="MES"/>
    <x v="0"/>
    <x v="0"/>
    <s v="NO"/>
    <n v="0"/>
    <s v="NA"/>
    <n v="0"/>
    <s v="No Aplica"/>
    <x v="0"/>
    <s v="Alcaldía Local La Candelaria"/>
    <s v="Ángela María Quiroga"/>
    <s v="Ángela María Quiroga"/>
    <n v="3410261"/>
    <s v="alcalde.candelaria@gobiernobogota.gov.co"/>
    <x v="134"/>
    <s v="Funcionamiento"/>
    <s v="O21202020080787130"/>
    <s v="Servicios de mantenimiento y reparación de computadores y equipos periféricos"/>
    <s v="Mantenimiento computadores"/>
    <s v="NA"/>
    <s v="NA"/>
    <x v="28"/>
    <s v="CO-DC"/>
    <s v="Distrito Capital de Bogotá"/>
  </r>
  <r>
    <x v="131"/>
    <s v="Nueva contratación"/>
    <s v="SELECCIÓN ABREVIADA -ACUERDO MARCO"/>
    <x v="1"/>
    <s v="SERVICIOS DE MANTENIMIENTO Y/O REPARACIÓN"/>
    <n v="30000000"/>
    <s v="TERMINA 30/03/2022"/>
    <d v="2022-01-15T00:00:00"/>
    <x v="0"/>
    <x v="2"/>
    <d v="2022-04-01T00:00:00"/>
    <s v="MES"/>
    <x v="0"/>
    <x v="0"/>
    <s v="NO"/>
    <n v="0"/>
    <s v="NA"/>
    <n v="0"/>
    <s v="No Aplica"/>
    <x v="0"/>
    <s v="Alcaldía Local La Candelaria"/>
    <s v="Ángela María Quiroga"/>
    <s v="Ángela María Quiroga"/>
    <n v="3410261"/>
    <s v="alcalde.candelaria@gobiernobogota.gov.co"/>
    <x v="135"/>
    <s v="Funcionamiento"/>
    <s v="O2120202008078714102"/>
    <s v="Servicio de mantenimiento y reparación de vehículos automóviles"/>
    <s v="Mantenimiento de vehículos"/>
    <s v="NA"/>
    <s v="NA"/>
    <x v="29"/>
    <s v="CO-DC"/>
    <s v="Distrito Capital de Bogotá"/>
  </r>
  <r>
    <x v="132"/>
    <s v="Nueva contratación"/>
    <s v="SELECCIÓN ABREVIADA -ACUERDO MARCO"/>
    <x v="1"/>
    <s v="PRESTACIÓN DE SERVICIOS"/>
    <n v="5000000"/>
    <m/>
    <d v="2022-03-01T00:00:00"/>
    <x v="2"/>
    <x v="3"/>
    <d v="2022-05-01T00:00:00"/>
    <s v="MES"/>
    <x v="0"/>
    <x v="13"/>
    <s v="NO"/>
    <n v="0"/>
    <s v="NA"/>
    <n v="0"/>
    <s v="No Aplica"/>
    <x v="0"/>
    <s v="Alcaldía Local La Candelaria"/>
    <s v="Ángela María Quiroga"/>
    <s v="Ángela María Quiroga"/>
    <n v="3410261"/>
    <s v="alcalde.candelaria@gobiernobogota.gov.co"/>
    <x v="136"/>
    <s v="Funcionamiento"/>
    <s v="O2120202008098912197"/>
    <s v="Servicios de impresión litográfica n.c.p."/>
    <s v="Impresión "/>
    <s v="NA"/>
    <s v="NA"/>
    <x v="30"/>
    <s v="CO-DC"/>
    <s v="Distrito Capital de Bogotá"/>
  </r>
  <r>
    <x v="0"/>
    <s v="Nueva contratación"/>
    <s v="NA"/>
    <x v="6"/>
    <s v="N/A SERVICIOS PÚBLICOS"/>
    <n v="4830000"/>
    <m/>
    <s v="NA"/>
    <x v="3"/>
    <x v="0"/>
    <s v="NA"/>
    <s v="NA"/>
    <x v="2"/>
    <x v="12"/>
    <s v="NO"/>
    <n v="0"/>
    <s v="NA"/>
    <n v="0"/>
    <s v="No Aplica"/>
    <x v="0"/>
    <s v="Alcaldía Local La Candelaria"/>
    <s v="Ángela María Quiroga"/>
    <s v="Ángela María Quiroga"/>
    <n v="3410261"/>
    <s v="alcalde.candelaria@gobiernobogota.gov.co"/>
    <x v="132"/>
    <s v="Funcionamiento"/>
    <s v="O21202020090494110"/>
    <s v="Servicios de alcantarillado y tratamiento de aguas residuales"/>
    <s v="Alcantarillado"/>
    <s v="NA"/>
    <s v="NA"/>
    <x v="0"/>
    <s v="CO-DC"/>
    <s v="Distrito Capital de Bogotá"/>
  </r>
  <r>
    <x v="0"/>
    <s v="Nueva contratación"/>
    <s v="NA"/>
    <x v="6"/>
    <s v="N/A SERVICIOS PÚBLICOS"/>
    <n v="12000000"/>
    <m/>
    <s v="NA"/>
    <x v="3"/>
    <x v="0"/>
    <s v="NA"/>
    <s v="NA"/>
    <x v="2"/>
    <x v="12"/>
    <s v="NO"/>
    <n v="0"/>
    <s v="NA"/>
    <n v="0"/>
    <s v="No Aplica"/>
    <x v="0"/>
    <s v="Alcaldía Local La Candelaria"/>
    <s v="Ángela María Quiroga"/>
    <s v="Ángela María Quiroga"/>
    <n v="3410261"/>
    <s v="alcalde.candelaria@gobiernobogota.gov.co"/>
    <x v="132"/>
    <s v="Funcionamiento"/>
    <s v="O21202020090494239"/>
    <s v="Servicios generales de recolección de otros desechos"/>
    <s v="Recolección basuras"/>
    <s v="NA"/>
    <s v="NA"/>
    <x v="0"/>
    <s v="CO-DC"/>
    <s v="Distrito Capital de Bogotá"/>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J137" firstHeaderRow="1" firstDataRow="1" firstDataCol="9"/>
  <pivotFields count="35">
    <pivotField axis="axisRow" compact="0" outline="0" showAll="0" defaultSubtotal="0">
      <items count="13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7">
        <item x="3"/>
        <item x="2"/>
        <item x="5"/>
        <item x="0"/>
        <item x="4"/>
        <item x="1"/>
        <item x="6"/>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1"/>
        <item x="2"/>
        <item x="4"/>
        <item x="3"/>
      </items>
      <extLst>
        <ext xmlns:x14="http://schemas.microsoft.com/office/spreadsheetml/2009/9/main" uri="{2946ED86-A175-432a-8AC1-64E0C546D7DE}">
          <x14:pivotField fillDownLabels="1"/>
        </ext>
      </extLst>
    </pivotField>
    <pivotField axis="axisRow" compact="0" outline="0" showAll="0" defaultSubtotal="0">
      <items count="8">
        <item x="1"/>
        <item x="6"/>
        <item x="2"/>
        <item x="3"/>
        <item x="4"/>
        <item x="5"/>
        <item x="7"/>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3">
        <item x="1"/>
        <item x="0"/>
        <item x="2"/>
      </items>
      <extLst>
        <ext xmlns:x14="http://schemas.microsoft.com/office/spreadsheetml/2009/9/main" uri="{2946ED86-A175-432a-8AC1-64E0C546D7DE}">
          <x14:pivotField fillDownLabels="1"/>
        </ext>
      </extLst>
    </pivotField>
    <pivotField axis="axisRow" compact="0" outline="0" showAll="0" defaultSubtotal="0">
      <items count="14">
        <item x="13"/>
        <item x="8"/>
        <item x="7"/>
        <item x="10"/>
        <item x="6"/>
        <item x="5"/>
        <item x="2"/>
        <item x="9"/>
        <item x="11"/>
        <item x="3"/>
        <item x="1"/>
        <item x="0"/>
        <item x="4"/>
        <item x="1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2">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37">
        <item x="2"/>
        <item x="102"/>
        <item x="103"/>
        <item x="104"/>
        <item x="105"/>
        <item x="106"/>
        <item x="107"/>
        <item x="108"/>
        <item x="109"/>
        <item x="110"/>
        <item x="111"/>
        <item x="12"/>
        <item x="13"/>
        <item x="112"/>
        <item x="113"/>
        <item x="114"/>
        <item x="115"/>
        <item x="116"/>
        <item x="117"/>
        <item x="118"/>
        <item x="119"/>
        <item x="120"/>
        <item x="121"/>
        <item x="14"/>
        <item x="123"/>
        <item x="124"/>
        <item x="125"/>
        <item x="126"/>
        <item x="127"/>
        <item x="128"/>
        <item x="129"/>
        <item x="130"/>
        <item x="131"/>
        <item x="133"/>
        <item x="15"/>
        <item x="134"/>
        <item x="135"/>
        <item x="136"/>
        <item x="16"/>
        <item x="17"/>
        <item x="18"/>
        <item x="19"/>
        <item x="20"/>
        <item x="21"/>
        <item x="3"/>
        <item x="22"/>
        <item x="23"/>
        <item x="24"/>
        <item x="25"/>
        <item x="26"/>
        <item x="27"/>
        <item x="28"/>
        <item x="29"/>
        <item x="30"/>
        <item x="31"/>
        <item x="5"/>
        <item x="32"/>
        <item x="33"/>
        <item x="34"/>
        <item x="35"/>
        <item x="36"/>
        <item x="37"/>
        <item x="38"/>
        <item x="39"/>
        <item x="40"/>
        <item x="41"/>
        <item x="6"/>
        <item x="42"/>
        <item x="43"/>
        <item x="44"/>
        <item x="45"/>
        <item x="46"/>
        <item x="47"/>
        <item x="48"/>
        <item x="49"/>
        <item x="50"/>
        <item x="51"/>
        <item x="7"/>
        <item x="52"/>
        <item x="53"/>
        <item x="54"/>
        <item x="55"/>
        <item x="56"/>
        <item x="57"/>
        <item x="58"/>
        <item x="59"/>
        <item x="60"/>
        <item x="61"/>
        <item x="8"/>
        <item x="62"/>
        <item x="63"/>
        <item x="64"/>
        <item x="65"/>
        <item x="66"/>
        <item x="67"/>
        <item x="68"/>
        <item x="69"/>
        <item x="70"/>
        <item x="71"/>
        <item x="9"/>
        <item x="72"/>
        <item x="73"/>
        <item x="74"/>
        <item x="75"/>
        <item x="76"/>
        <item x="77"/>
        <item x="78"/>
        <item x="79"/>
        <item x="80"/>
        <item x="81"/>
        <item x="10"/>
        <item x="82"/>
        <item x="83"/>
        <item x="84"/>
        <item x="85"/>
        <item x="86"/>
        <item x="87"/>
        <item x="88"/>
        <item x="89"/>
        <item x="90"/>
        <item x="91"/>
        <item x="11"/>
        <item x="92"/>
        <item x="93"/>
        <item x="94"/>
        <item x="95"/>
        <item x="96"/>
        <item x="97"/>
        <item x="98"/>
        <item x="99"/>
        <item x="100"/>
        <item x="101"/>
        <item x="1"/>
        <item x="4"/>
        <item x="0"/>
        <item x="122"/>
        <item x="13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31">
        <item x="19"/>
        <item x="10"/>
        <item x="27"/>
        <item x="24"/>
        <item x="29"/>
        <item x="14"/>
        <item x="13"/>
        <item x="23"/>
        <item x="15"/>
        <item x="9"/>
        <item x="16"/>
        <item x="22"/>
        <item x="18"/>
        <item x="21"/>
        <item x="20"/>
        <item x="2"/>
        <item x="6"/>
        <item x="12"/>
        <item x="8"/>
        <item x="1"/>
        <item x="7"/>
        <item x="28"/>
        <item x="30"/>
        <item x="25"/>
        <item x="5"/>
        <item x="3"/>
        <item x="4"/>
        <item x="26"/>
        <item x="11"/>
        <item h="1" x="0"/>
        <item x="17"/>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9">
    <field x="0"/>
    <field x="32"/>
    <field x="25"/>
    <field x="8"/>
    <field x="9"/>
    <field x="13"/>
    <field x="12"/>
    <field x="3"/>
    <field x="19"/>
  </rowFields>
  <rowItems count="134">
    <i>
      <x/>
      <x v="19"/>
      <x/>
      <x/>
      <x/>
      <x v="10"/>
      <x v="1"/>
      <x v="3"/>
      <x/>
    </i>
    <i>
      <x v="1"/>
      <x v="19"/>
      <x v="44"/>
      <x/>
      <x/>
      <x v="6"/>
      <x v="1"/>
      <x v="3"/>
      <x/>
    </i>
    <i>
      <x v="2"/>
      <x v="19"/>
      <x v="55"/>
      <x/>
      <x/>
      <x v="6"/>
      <x v="1"/>
      <x v="3"/>
      <x/>
    </i>
    <i>
      <x v="3"/>
      <x v="15"/>
      <x v="66"/>
      <x v="1"/>
      <x v="2"/>
      <x v="12"/>
      <x/>
      <x v="5"/>
      <x/>
    </i>
    <i>
      <x v="4"/>
      <x v="19"/>
      <x v="77"/>
      <x/>
      <x/>
      <x v="5"/>
      <x v="1"/>
      <x v="3"/>
      <x/>
    </i>
    <i>
      <x v="5"/>
      <x v="19"/>
      <x v="88"/>
      <x/>
      <x/>
      <x v="5"/>
      <x v="1"/>
      <x v="3"/>
      <x/>
    </i>
    <i>
      <x v="6"/>
      <x v="19"/>
      <x v="99"/>
      <x/>
      <x/>
      <x v="5"/>
      <x v="1"/>
      <x v="3"/>
      <x/>
    </i>
    <i>
      <x v="7"/>
      <x v="25"/>
      <x v="110"/>
      <x v="1"/>
      <x v="3"/>
      <x v="4"/>
      <x v="1"/>
      <x v="1"/>
      <x/>
    </i>
    <i>
      <x v="8"/>
      <x v="19"/>
      <x v="121"/>
      <x/>
      <x/>
      <x v="5"/>
      <x v="1"/>
      <x v="3"/>
      <x/>
    </i>
    <i>
      <x v="9"/>
      <x v="19"/>
      <x v="11"/>
      <x/>
      <x/>
      <x v="9"/>
      <x v="1"/>
      <x v="3"/>
      <x/>
    </i>
    <i>
      <x v="10"/>
      <x v="26"/>
      <x v="12"/>
      <x v="1"/>
      <x v="2"/>
      <x v="5"/>
      <x v="1"/>
      <x/>
      <x/>
    </i>
    <i>
      <x v="11"/>
      <x v="24"/>
      <x v="23"/>
      <x v="1"/>
      <x v="4"/>
      <x v="2"/>
      <x v="1"/>
      <x v="1"/>
      <x/>
    </i>
    <i>
      <x v="12"/>
      <x v="19"/>
      <x v="34"/>
      <x/>
      <x/>
      <x v="5"/>
      <x v="1"/>
      <x v="3"/>
      <x/>
    </i>
    <i>
      <x v="13"/>
      <x v="19"/>
      <x v="38"/>
      <x/>
      <x/>
      <x v="5"/>
      <x v="1"/>
      <x v="3"/>
      <x/>
    </i>
    <i>
      <x v="14"/>
      <x v="16"/>
      <x v="39"/>
      <x v="1"/>
      <x v="5"/>
      <x v="5"/>
      <x v="1"/>
      <x v="4"/>
      <x/>
    </i>
    <i>
      <x v="15"/>
      <x v="20"/>
      <x v="40"/>
      <x v="2"/>
      <x v="5"/>
      <x v="1"/>
      <x v="1"/>
      <x v="5"/>
      <x/>
    </i>
    <i>
      <x v="16"/>
      <x v="19"/>
      <x v="41"/>
      <x/>
      <x/>
      <x v="5"/>
      <x v="1"/>
      <x v="3"/>
      <x/>
    </i>
    <i>
      <x v="17"/>
      <x v="19"/>
      <x v="42"/>
      <x/>
      <x/>
      <x v="7"/>
      <x v="1"/>
      <x v="3"/>
      <x/>
    </i>
    <i>
      <x v="18"/>
      <x v="18"/>
      <x v="43"/>
      <x v="1"/>
      <x v="4"/>
      <x v="5"/>
      <x v="1"/>
      <x/>
      <x/>
    </i>
    <i>
      <x v="19"/>
      <x v="19"/>
      <x v="45"/>
      <x/>
      <x/>
      <x v="9"/>
      <x v="1"/>
      <x v="3"/>
      <x/>
    </i>
    <i>
      <x v="20"/>
      <x v="19"/>
      <x v="46"/>
      <x/>
      <x/>
      <x v="5"/>
      <x v="1"/>
      <x v="3"/>
      <x/>
    </i>
    <i>
      <x v="21"/>
      <x v="19"/>
      <x v="47"/>
      <x/>
      <x/>
      <x v="10"/>
      <x v="1"/>
      <x v="3"/>
      <x/>
    </i>
    <i>
      <x v="22"/>
      <x v="19"/>
      <x v="48"/>
      <x/>
      <x/>
      <x v="10"/>
      <x v="1"/>
      <x v="3"/>
      <x/>
    </i>
    <i>
      <x v="23"/>
      <x v="19"/>
      <x v="49"/>
      <x/>
      <x/>
      <x v="10"/>
      <x v="1"/>
      <x v="3"/>
      <x/>
    </i>
    <i>
      <x v="24"/>
      <x v="19"/>
      <x v="50"/>
      <x/>
      <x/>
      <x v="5"/>
      <x v="1"/>
      <x v="3"/>
      <x/>
    </i>
    <i>
      <x v="25"/>
      <x v="19"/>
      <x v="51"/>
      <x/>
      <x/>
      <x v="5"/>
      <x v="1"/>
      <x v="3"/>
      <x/>
    </i>
    <i>
      <x v="26"/>
      <x v="19"/>
      <x v="52"/>
      <x/>
      <x/>
      <x v="6"/>
      <x v="1"/>
      <x v="3"/>
      <x/>
    </i>
    <i>
      <x v="27"/>
      <x v="19"/>
      <x v="53"/>
      <x/>
      <x/>
      <x v="5"/>
      <x v="1"/>
      <x v="3"/>
      <x/>
    </i>
    <i>
      <x v="28"/>
      <x v="19"/>
      <x v="54"/>
      <x/>
      <x/>
      <x v="6"/>
      <x v="1"/>
      <x v="3"/>
      <x/>
    </i>
    <i>
      <x v="29"/>
      <x v="19"/>
      <x v="56"/>
      <x/>
      <x/>
      <x v="5"/>
      <x v="1"/>
      <x v="3"/>
      <x/>
    </i>
    <i>
      <x v="30"/>
      <x v="19"/>
      <x v="57"/>
      <x/>
      <x/>
      <x v="9"/>
      <x v="1"/>
      <x v="3"/>
      <x/>
    </i>
    <i>
      <x v="31"/>
      <x v="19"/>
      <x v="58"/>
      <x/>
      <x/>
      <x v="6"/>
      <x v="1"/>
      <x v="3"/>
      <x/>
    </i>
    <i>
      <x v="32"/>
      <x v="19"/>
      <x v="59"/>
      <x/>
      <x/>
      <x v="5"/>
      <x v="1"/>
      <x v="3"/>
      <x/>
    </i>
    <i>
      <x v="33"/>
      <x v="19"/>
      <x v="60"/>
      <x/>
      <x/>
      <x v="10"/>
      <x v="1"/>
      <x v="3"/>
      <x/>
    </i>
    <i>
      <x v="34"/>
      <x v="9"/>
      <x v="61"/>
      <x v="1"/>
      <x v="4"/>
      <x v="5"/>
      <x v="1"/>
      <x v="3"/>
      <x/>
    </i>
    <i>
      <x v="35"/>
      <x v="19"/>
      <x v="62"/>
      <x/>
      <x/>
      <x v="7"/>
      <x v="1"/>
      <x v="3"/>
      <x/>
    </i>
    <i>
      <x v="36"/>
      <x v="19"/>
      <x v="63"/>
      <x/>
      <x/>
      <x v="5"/>
      <x v="1"/>
      <x v="3"/>
      <x/>
    </i>
    <i>
      <x v="37"/>
      <x v="1"/>
      <x v="64"/>
      <x v="1"/>
      <x v="4"/>
      <x v="4"/>
      <x v="1"/>
      <x v="1"/>
      <x/>
    </i>
    <i>
      <x v="38"/>
      <x v="19"/>
      <x v="65"/>
      <x/>
      <x/>
      <x v="10"/>
      <x v="1"/>
      <x v="3"/>
      <x/>
    </i>
    <i>
      <x v="39"/>
      <x v="19"/>
      <x v="67"/>
      <x/>
      <x/>
      <x v="6"/>
      <x v="1"/>
      <x v="3"/>
      <x/>
    </i>
    <i>
      <x v="40"/>
      <x v="28"/>
      <x v="68"/>
      <x v="1"/>
      <x v="5"/>
      <x v="5"/>
      <x v="1"/>
      <x v="4"/>
      <x/>
    </i>
    <i>
      <x v="41"/>
      <x v="19"/>
      <x v="69"/>
      <x/>
      <x/>
      <x v="5"/>
      <x v="1"/>
      <x v="3"/>
      <x/>
    </i>
    <i>
      <x v="42"/>
      <x v="19"/>
      <x v="70"/>
      <x/>
      <x/>
      <x v="5"/>
      <x v="1"/>
      <x v="3"/>
      <x/>
    </i>
    <i>
      <x v="43"/>
      <x v="17"/>
      <x v="71"/>
      <x v="1"/>
      <x v="4"/>
      <x v="4"/>
      <x v="1"/>
      <x v="1"/>
      <x/>
    </i>
    <i>
      <x v="44"/>
      <x v="19"/>
      <x v="72"/>
      <x/>
      <x/>
      <x v="10"/>
      <x v="1"/>
      <x v="3"/>
      <x/>
    </i>
    <i>
      <x v="45"/>
      <x v="19"/>
      <x v="73"/>
      <x/>
      <x/>
      <x v="6"/>
      <x v="1"/>
      <x v="3"/>
      <x/>
    </i>
    <i>
      <x v="46"/>
      <x v="6"/>
      <x v="74"/>
      <x v="1"/>
      <x v="2"/>
      <x v="4"/>
      <x v="1"/>
      <x v="2"/>
      <x/>
    </i>
    <i>
      <x v="47"/>
      <x v="19"/>
      <x v="75"/>
      <x/>
      <x/>
      <x v="6"/>
      <x v="1"/>
      <x v="3"/>
      <x/>
    </i>
    <i>
      <x v="48"/>
      <x v="19"/>
      <x v="76"/>
      <x/>
      <x/>
      <x v="5"/>
      <x v="1"/>
      <x v="3"/>
      <x/>
    </i>
    <i>
      <x v="49"/>
      <x v="19"/>
      <x v="78"/>
      <x/>
      <x/>
      <x v="5"/>
      <x v="1"/>
      <x v="3"/>
      <x/>
    </i>
    <i>
      <x v="50"/>
      <x v="19"/>
      <x v="79"/>
      <x/>
      <x/>
      <x v="5"/>
      <x v="1"/>
      <x v="3"/>
      <x/>
    </i>
    <i>
      <x v="51"/>
      <x v="5"/>
      <x v="80"/>
      <x v="1"/>
      <x v="4"/>
      <x v="3"/>
      <x v="1"/>
      <x v="1"/>
      <x/>
    </i>
    <i>
      <x v="52"/>
      <x v="19"/>
      <x v="81"/>
      <x/>
      <x/>
      <x v="7"/>
      <x v="1"/>
      <x v="3"/>
      <x/>
    </i>
    <i>
      <x v="53"/>
      <x v="19"/>
      <x v="82"/>
      <x/>
      <x/>
      <x v="5"/>
      <x v="1"/>
      <x v="3"/>
      <x/>
    </i>
    <i>
      <x v="54"/>
      <x v="8"/>
      <x v="83"/>
      <x v="1"/>
      <x v="4"/>
      <x v="3"/>
      <x v="1"/>
      <x v="1"/>
      <x/>
    </i>
    <i>
      <x v="55"/>
      <x v="19"/>
      <x v="84"/>
      <x/>
      <x/>
      <x v="6"/>
      <x v="1"/>
      <x v="3"/>
      <x/>
    </i>
    <i>
      <x v="56"/>
      <x v="19"/>
      <x v="85"/>
      <x/>
      <x/>
      <x v="7"/>
      <x v="1"/>
      <x v="3"/>
      <x/>
    </i>
    <i>
      <x v="57"/>
      <x v="19"/>
      <x v="86"/>
      <x/>
      <x/>
      <x v="6"/>
      <x v="1"/>
      <x v="3"/>
      <x/>
    </i>
    <i>
      <x v="58"/>
      <x v="19"/>
      <x v="87"/>
      <x/>
      <x/>
      <x v="10"/>
      <x v="1"/>
      <x v="3"/>
      <x/>
    </i>
    <i>
      <x v="59"/>
      <x v="19"/>
      <x v="89"/>
      <x/>
      <x/>
      <x v="6"/>
      <x v="1"/>
      <x v="3"/>
      <x/>
    </i>
    <i>
      <x v="60"/>
      <x v="10"/>
      <x v="90"/>
      <x v="1"/>
      <x v="5"/>
      <x v="5"/>
      <x v="1"/>
      <x v="4"/>
      <x/>
    </i>
    <i>
      <x v="61"/>
      <x v="19"/>
      <x v="91"/>
      <x/>
      <x/>
      <x v="6"/>
      <x v="1"/>
      <x v="3"/>
      <x/>
    </i>
    <i>
      <x v="62"/>
      <x v="19"/>
      <x v="92"/>
      <x/>
      <x/>
      <x v="6"/>
      <x v="1"/>
      <x v="3"/>
      <x/>
    </i>
    <i>
      <x v="63"/>
      <x v="19"/>
      <x v="93"/>
      <x/>
      <x/>
      <x v="10"/>
      <x v="1"/>
      <x v="3"/>
      <x/>
    </i>
    <i>
      <x v="64"/>
      <x v="19"/>
      <x v="94"/>
      <x/>
      <x/>
      <x v="5"/>
      <x v="1"/>
      <x v="3"/>
      <x/>
    </i>
    <i>
      <x v="65"/>
      <x v="19"/>
      <x v="95"/>
      <x/>
      <x/>
      <x v="7"/>
      <x v="1"/>
      <x v="3"/>
      <x/>
    </i>
    <i>
      <x v="66"/>
      <x v="10"/>
      <x v="96"/>
      <x v="1"/>
      <x v="5"/>
      <x v="5"/>
      <x v="1"/>
      <x v="4"/>
      <x/>
    </i>
    <i>
      <x v="67"/>
      <x v="19"/>
      <x v="97"/>
      <x/>
      <x/>
      <x v="10"/>
      <x v="1"/>
      <x v="3"/>
      <x/>
    </i>
    <i>
      <x v="68"/>
      <x v="19"/>
      <x v="98"/>
      <x/>
      <x/>
      <x v="10"/>
      <x v="1"/>
      <x v="3"/>
      <x/>
    </i>
    <i>
      <x v="69"/>
      <x v="19"/>
      <x v="100"/>
      <x/>
      <x/>
      <x v="10"/>
      <x v="1"/>
      <x v="3"/>
      <x/>
    </i>
    <i>
      <x v="70"/>
      <x v="19"/>
      <x v="101"/>
      <x/>
      <x/>
      <x v="10"/>
      <x v="1"/>
      <x v="3"/>
      <x/>
    </i>
    <i>
      <x v="71"/>
      <x v="19"/>
      <x v="102"/>
      <x/>
      <x/>
      <x v="10"/>
      <x v="1"/>
      <x v="3"/>
      <x/>
    </i>
    <i>
      <x v="72"/>
      <x v="19"/>
      <x v="103"/>
      <x/>
      <x/>
      <x v="10"/>
      <x v="1"/>
      <x v="3"/>
      <x/>
    </i>
    <i>
      <x v="73"/>
      <x v="19"/>
      <x v="104"/>
      <x/>
      <x/>
      <x v="9"/>
      <x v="1"/>
      <x v="3"/>
      <x/>
    </i>
    <i>
      <x v="74"/>
      <x v="19"/>
      <x v="105"/>
      <x/>
      <x/>
      <x v="9"/>
      <x v="1"/>
      <x v="3"/>
      <x/>
    </i>
    <i>
      <x v="75"/>
      <x v="19"/>
      <x v="106"/>
      <x/>
      <x/>
      <x v="10"/>
      <x v="1"/>
      <x v="3"/>
      <x/>
    </i>
    <i>
      <x v="76"/>
      <x v="19"/>
      <x v="107"/>
      <x/>
      <x/>
      <x v="10"/>
      <x v="1"/>
      <x v="3"/>
      <x/>
    </i>
    <i>
      <x v="77"/>
      <x v="19"/>
      <x v="108"/>
      <x/>
      <x/>
      <x v="10"/>
      <x v="1"/>
      <x v="3"/>
      <x/>
    </i>
    <i>
      <x v="78"/>
      <x v="19"/>
      <x v="109"/>
      <x/>
      <x/>
      <x v="10"/>
      <x v="1"/>
      <x v="3"/>
      <x/>
    </i>
    <i>
      <x v="79"/>
      <x v="19"/>
      <x v="111"/>
      <x/>
      <x/>
      <x v="10"/>
      <x v="1"/>
      <x v="3"/>
      <x/>
    </i>
    <i>
      <x v="80"/>
      <x v="19"/>
      <x v="112"/>
      <x/>
      <x/>
      <x v="10"/>
      <x v="1"/>
      <x v="3"/>
      <x/>
    </i>
    <i>
      <x v="81"/>
      <x v="19"/>
      <x v="113"/>
      <x/>
      <x/>
      <x v="5"/>
      <x v="1"/>
      <x v="3"/>
      <x/>
    </i>
    <i>
      <x v="82"/>
      <x v="19"/>
      <x v="114"/>
      <x/>
      <x/>
      <x v="5"/>
      <x v="1"/>
      <x v="3"/>
      <x/>
    </i>
    <i>
      <x v="83"/>
      <x v="19"/>
      <x v="115"/>
      <x/>
      <x/>
      <x v="10"/>
      <x v="1"/>
      <x v="3"/>
      <x/>
    </i>
    <i>
      <x v="84"/>
      <x v="19"/>
      <x v="116"/>
      <x/>
      <x/>
      <x v="10"/>
      <x v="1"/>
      <x v="3"/>
      <x/>
    </i>
    <i>
      <x v="85"/>
      <x v="19"/>
      <x v="117"/>
      <x/>
      <x/>
      <x v="10"/>
      <x v="1"/>
      <x v="3"/>
      <x/>
    </i>
    <i>
      <x v="86"/>
      <x v="19"/>
      <x v="118"/>
      <x/>
      <x/>
      <x v="7"/>
      <x v="1"/>
      <x v="3"/>
      <x/>
    </i>
    <i>
      <x v="87"/>
      <x v="19"/>
      <x v="119"/>
      <x/>
      <x/>
      <x v="8"/>
      <x v="1"/>
      <x v="3"/>
      <x/>
    </i>
    <i>
      <x v="88"/>
      <x v="19"/>
      <x v="120"/>
      <x/>
      <x/>
      <x v="5"/>
      <x v="1"/>
      <x v="3"/>
      <x/>
    </i>
    <i>
      <x v="89"/>
      <x v="19"/>
      <x v="122"/>
      <x/>
      <x/>
      <x v="10"/>
      <x v="1"/>
      <x v="3"/>
      <x/>
    </i>
    <i>
      <x v="90"/>
      <x v="19"/>
      <x v="123"/>
      <x/>
      <x/>
      <x v="10"/>
      <x v="1"/>
      <x v="3"/>
      <x/>
    </i>
    <i>
      <x v="91"/>
      <x v="19"/>
      <x v="124"/>
      <x/>
      <x/>
      <x v="10"/>
      <x v="1"/>
      <x v="3"/>
      <x/>
    </i>
    <i>
      <x v="92"/>
      <x v="19"/>
      <x v="125"/>
      <x/>
      <x/>
      <x v="7"/>
      <x v="1"/>
      <x v="3"/>
      <x/>
    </i>
    <i>
      <x v="93"/>
      <x v="19"/>
      <x v="126"/>
      <x/>
      <x/>
      <x v="10"/>
      <x v="1"/>
      <x v="3"/>
      <x/>
    </i>
    <i>
      <x v="94"/>
      <x v="19"/>
      <x v="127"/>
      <x/>
      <x/>
      <x v="7"/>
      <x v="1"/>
      <x v="3"/>
      <x/>
    </i>
    <i>
      <x v="95"/>
      <x v="19"/>
      <x v="128"/>
      <x/>
      <x/>
      <x v="10"/>
      <x v="1"/>
      <x v="3"/>
      <x/>
    </i>
    <i>
      <x v="96"/>
      <x v="19"/>
      <x v="129"/>
      <x/>
      <x/>
      <x v="10"/>
      <x v="1"/>
      <x v="3"/>
      <x/>
    </i>
    <i>
      <x v="97"/>
      <x v="19"/>
      <x v="130"/>
      <x/>
      <x/>
      <x v="10"/>
      <x v="1"/>
      <x v="3"/>
      <x/>
    </i>
    <i>
      <x v="98"/>
      <x v="19"/>
      <x v="131"/>
      <x/>
      <x/>
      <x v="8"/>
      <x v="1"/>
      <x v="3"/>
      <x/>
    </i>
    <i>
      <x v="99"/>
      <x v="19"/>
      <x v="1"/>
      <x/>
      <x/>
      <x v="5"/>
      <x v="1"/>
      <x v="3"/>
      <x/>
    </i>
    <i>
      <x v="100"/>
      <x v="19"/>
      <x v="2"/>
      <x/>
      <x/>
      <x v="10"/>
      <x v="1"/>
      <x v="3"/>
      <x/>
    </i>
    <i>
      <x v="101"/>
      <x v="19"/>
      <x v="3"/>
      <x/>
      <x/>
      <x v="10"/>
      <x v="1"/>
      <x v="3"/>
      <x/>
    </i>
    <i>
      <x v="102"/>
      <x v="19"/>
      <x v="4"/>
      <x/>
      <x/>
      <x v="5"/>
      <x v="1"/>
      <x v="3"/>
      <x/>
    </i>
    <i>
      <x v="103"/>
      <x v="30"/>
      <x v="5"/>
      <x v="1"/>
      <x v="2"/>
      <x v="4"/>
      <x v="1"/>
      <x v="2"/>
      <x/>
    </i>
    <i>
      <x v="104"/>
      <x v="19"/>
      <x v="6"/>
      <x/>
      <x/>
      <x v="5"/>
      <x v="1"/>
      <x v="3"/>
      <x/>
    </i>
    <i>
      <x v="105"/>
      <x v="19"/>
      <x v="7"/>
      <x/>
      <x/>
      <x v="8"/>
      <x v="1"/>
      <x v="3"/>
      <x/>
    </i>
    <i>
      <x v="106"/>
      <x v="19"/>
      <x v="8"/>
      <x/>
      <x/>
      <x v="8"/>
      <x v="1"/>
      <x v="3"/>
      <x/>
    </i>
    <i>
      <x v="107"/>
      <x v="19"/>
      <x v="9"/>
      <x/>
      <x/>
      <x v="8"/>
      <x v="1"/>
      <x v="3"/>
      <x/>
    </i>
    <i>
      <x v="108"/>
      <x v="19"/>
      <x v="10"/>
      <x/>
      <x/>
      <x v="8"/>
      <x v="1"/>
      <x v="3"/>
      <x/>
    </i>
    <i>
      <x v="109"/>
      <x v="19"/>
      <x v="13"/>
      <x/>
      <x/>
      <x v="8"/>
      <x v="1"/>
      <x v="3"/>
      <x/>
    </i>
    <i>
      <x v="110"/>
      <x v="19"/>
      <x v="14"/>
      <x/>
      <x/>
      <x v="8"/>
      <x v="1"/>
      <x v="3"/>
      <x/>
    </i>
    <i>
      <x v="111"/>
      <x v="19"/>
      <x v="15"/>
      <x/>
      <x/>
      <x v="8"/>
      <x v="1"/>
      <x v="3"/>
      <x/>
    </i>
    <i>
      <x v="112"/>
      <x v="19"/>
      <x v="16"/>
      <x/>
      <x/>
      <x v="8"/>
      <x v="1"/>
      <x v="3"/>
      <x/>
    </i>
    <i>
      <x v="113"/>
      <x v="19"/>
      <x v="17"/>
      <x/>
      <x/>
      <x v="8"/>
      <x v="1"/>
      <x v="3"/>
      <x/>
    </i>
    <i>
      <x v="114"/>
      <x v="19"/>
      <x v="18"/>
      <x/>
      <x/>
      <x v="8"/>
      <x v="1"/>
      <x v="3"/>
      <x/>
    </i>
    <i>
      <x v="115"/>
      <x v="19"/>
      <x v="19"/>
      <x/>
      <x/>
      <x v="8"/>
      <x v="1"/>
      <x v="3"/>
      <x/>
    </i>
    <i>
      <x v="116"/>
      <x v="19"/>
      <x v="20"/>
      <x/>
      <x/>
      <x v="5"/>
      <x v="1"/>
      <x v="3"/>
      <x/>
    </i>
    <i>
      <x v="117"/>
      <x v="19"/>
      <x v="21"/>
      <x/>
      <x/>
      <x v="8"/>
      <x v="1"/>
      <x v="3"/>
      <x/>
    </i>
    <i>
      <x v="118"/>
      <x v="19"/>
      <x v="22"/>
      <x/>
      <x/>
      <x v="5"/>
      <x v="1"/>
      <x v="3"/>
      <x/>
    </i>
    <i>
      <x v="119"/>
      <x v="12"/>
      <x v="24"/>
      <x v="1"/>
      <x v="2"/>
      <x/>
      <x v="2"/>
      <x v="2"/>
      <x/>
    </i>
    <i>
      <x v="120"/>
      <x v="12"/>
      <x v="25"/>
      <x v="1"/>
      <x v="2"/>
      <x/>
      <x v="2"/>
      <x v="2"/>
      <x/>
    </i>
    <i>
      <x v="121"/>
      <x/>
      <x v="26"/>
      <x/>
      <x v="2"/>
      <x v="11"/>
      <x v="2"/>
      <x v="5"/>
      <x/>
    </i>
    <i>
      <x v="122"/>
      <x v="14"/>
      <x v="27"/>
      <x v="1"/>
      <x v="2"/>
      <x/>
      <x v="2"/>
      <x v="5"/>
      <x/>
    </i>
    <i>
      <x v="123"/>
      <x v="13"/>
      <x v="28"/>
      <x v="1"/>
      <x v="3"/>
      <x/>
      <x v="2"/>
      <x v="5"/>
      <x/>
    </i>
    <i>
      <x v="124"/>
      <x v="11"/>
      <x v="29"/>
      <x v="1"/>
      <x v="3"/>
      <x/>
      <x v="2"/>
      <x v="2"/>
      <x/>
    </i>
    <i>
      <x v="125"/>
      <x v="2"/>
      <x v="30"/>
      <x/>
      <x v="1"/>
      <x v="11"/>
      <x v="1"/>
      <x v="5"/>
      <x/>
    </i>
    <i r="1">
      <x v="7"/>
      <x v="30"/>
      <x/>
      <x v="1"/>
      <x v="11"/>
      <x v="2"/>
      <x v="5"/>
      <x/>
    </i>
    <i>
      <x v="126"/>
      <x v="3"/>
      <x v="31"/>
      <x v="1"/>
      <x v="4"/>
      <x v="11"/>
      <x v="2"/>
      <x v="3"/>
      <x/>
    </i>
    <i>
      <x v="127"/>
      <x v="23"/>
      <x v="32"/>
      <x v="1"/>
      <x v="2"/>
      <x v="11"/>
      <x v="1"/>
      <x v="1"/>
      <x/>
    </i>
    <i>
      <x v="128"/>
      <x v="27"/>
      <x v="33"/>
      <x/>
      <x v="3"/>
      <x v="11"/>
      <x v="1"/>
      <x/>
      <x/>
    </i>
    <i>
      <x v="129"/>
      <x v="21"/>
      <x v="35"/>
      <x v="3"/>
      <x v="6"/>
      <x v="11"/>
      <x v="1"/>
      <x v="2"/>
      <x/>
    </i>
    <i>
      <x v="130"/>
      <x v="4"/>
      <x v="36"/>
      <x/>
      <x v="2"/>
      <x v="11"/>
      <x v="1"/>
      <x v="5"/>
      <x/>
    </i>
    <i>
      <x v="131"/>
      <x v="22"/>
      <x v="37"/>
      <x v="2"/>
      <x v="3"/>
      <x/>
      <x v="1"/>
      <x v="5"/>
      <x/>
    </i>
    <i t="grand">
      <x/>
    </i>
  </rowItems>
  <colItems count="1">
    <i/>
  </colItems>
  <dataFields count="1">
    <dataField name="Suma de Valor presupuestado publicado"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F65" firstHeaderRow="0" firstDataRow="1" firstDataCol="4" rowPageCount="1" colPageCount="1"/>
  <pivotFields count="32">
    <pivotField compact="0" outline="0" showAll="0" defaultSubtotal="0"/>
    <pivotField compact="0" outline="0" showAll="0"/>
    <pivotField compact="0" outline="0" showAll="0"/>
    <pivotField axis="axisRow" compact="0" outline="0" showAll="0" defaultSubtotal="0">
      <items count="20">
        <item x="0"/>
        <item x="5"/>
        <item x="16"/>
        <item x="15"/>
        <item x="4"/>
        <item x="3"/>
        <item x="13"/>
        <item x="6"/>
        <item x="14"/>
        <item x="2"/>
        <item x="18"/>
        <item x="12"/>
        <item x="11"/>
        <item x="7"/>
        <item x="17"/>
        <item x="1"/>
        <item x="10"/>
        <item x="9"/>
        <item x="8"/>
        <item x="19"/>
      </items>
      <extLst>
        <ext xmlns:x14="http://schemas.microsoft.com/office/spreadsheetml/2009/9/main" uri="{2946ED86-A175-432a-8AC1-64E0C546D7DE}">
          <x14:pivotField fillDownLabels="1"/>
        </ext>
      </extLst>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
        <item h="1" x="0"/>
        <item x="1"/>
        <item h="1" x="2"/>
        <item t="default"/>
      </items>
    </pivotField>
    <pivotField axis="axisRow" compact="0" outline="0" showAll="0" defaultSubtotal="0">
      <items count="43">
        <item x="24"/>
        <item x="30"/>
        <item x="31"/>
        <item x="32"/>
        <item x="33"/>
        <item x="27"/>
        <item x="25"/>
        <item x="26"/>
        <item x="28"/>
        <item x="29"/>
        <item x="34"/>
        <item x="35"/>
        <item x="36"/>
        <item x="37"/>
        <item x="39"/>
        <item x="38"/>
        <item x="40"/>
        <item x="41"/>
        <item x="0"/>
        <item x="1"/>
        <item x="2"/>
        <item x="3"/>
        <item x="4"/>
        <item x="5"/>
        <item x="6"/>
        <item x="7"/>
        <item x="12"/>
        <item x="8"/>
        <item x="9"/>
        <item x="10"/>
        <item x="11"/>
        <item x="13"/>
        <item x="15"/>
        <item x="16"/>
        <item x="17"/>
        <item x="18"/>
        <item x="19"/>
        <item x="20"/>
        <item x="21"/>
        <item x="22"/>
        <item x="23"/>
        <item x="14"/>
        <item x="42"/>
      </items>
    </pivotField>
    <pivotField axis="axisRow" compact="0" outline="0" showAll="0" defaultSubtotal="0">
      <items count="45">
        <item x="17"/>
        <item x="15"/>
        <item x="1"/>
        <item x="0"/>
        <item x="34"/>
        <item x="28"/>
        <item x="40"/>
        <item x="33"/>
        <item x="37"/>
        <item x="38"/>
        <item x="27"/>
        <item x="25"/>
        <item x="26"/>
        <item x="30"/>
        <item x="32"/>
        <item x="36"/>
        <item x="41"/>
        <item x="35"/>
        <item x="24"/>
        <item x="29"/>
        <item x="39"/>
        <item x="31"/>
        <item x="5"/>
        <item x="14"/>
        <item x="13"/>
        <item x="2"/>
        <item x="4"/>
        <item x="3"/>
        <item x="6"/>
        <item x="42"/>
        <item m="1" x="44"/>
        <item x="23"/>
        <item x="19"/>
        <item x="20"/>
        <item x="21"/>
        <item x="22"/>
        <item x="7"/>
        <item x="18"/>
        <item x="16"/>
        <item x="11"/>
        <item x="9"/>
        <item x="8"/>
        <item x="12"/>
        <item x="10"/>
        <item x="43"/>
      </items>
    </pivotField>
    <pivotField axis="axisRow" compact="0" outline="0" showAll="0">
      <items count="53">
        <item x="43"/>
        <item x="5"/>
        <item x="1"/>
        <item x="0"/>
        <item x="12"/>
        <item x="4"/>
        <item x="30"/>
        <item x="25"/>
        <item x="27"/>
        <item x="40"/>
        <item x="38"/>
        <item x="36"/>
        <item x="24"/>
        <item x="37"/>
        <item x="28"/>
        <item x="29"/>
        <item x="48"/>
        <item x="31"/>
        <item x="49"/>
        <item x="44"/>
        <item x="42"/>
        <item x="22"/>
        <item x="45"/>
        <item x="47"/>
        <item x="18"/>
        <item x="19"/>
        <item x="20"/>
        <item x="35"/>
        <item x="41"/>
        <item x="32"/>
        <item x="50"/>
        <item x="33"/>
        <item x="39"/>
        <item x="9"/>
        <item x="11"/>
        <item x="7"/>
        <item x="10"/>
        <item x="17"/>
        <item x="21"/>
        <item x="14"/>
        <item x="13"/>
        <item x="16"/>
        <item x="26"/>
        <item x="23"/>
        <item x="6"/>
        <item x="3"/>
        <item x="2"/>
        <item x="34"/>
        <item x="46"/>
        <item x="51"/>
        <item x="8"/>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s>
  <rowFields count="4">
    <field x="20"/>
    <field x="21"/>
    <field x="3"/>
    <field x="22"/>
  </rowFields>
  <rowItems count="63">
    <i>
      <x/>
      <x v="18"/>
      <x v="6"/>
      <x v="21"/>
    </i>
    <i r="3">
      <x v="43"/>
    </i>
    <i r="2">
      <x v="10"/>
      <x v="21"/>
    </i>
    <i r="3">
      <x v="43"/>
    </i>
    <i r="2">
      <x v="14"/>
      <x v="21"/>
    </i>
    <i r="3">
      <x v="43"/>
    </i>
    <i>
      <x v="1"/>
      <x v="13"/>
      <x v="9"/>
      <x v="17"/>
    </i>
    <i r="3">
      <x v="29"/>
    </i>
    <i r="3">
      <x v="31"/>
    </i>
    <i r="3">
      <x v="47"/>
    </i>
    <i r="2">
      <x v="10"/>
      <x v="31"/>
    </i>
    <i r="2">
      <x v="14"/>
      <x v="17"/>
    </i>
    <i r="3">
      <x v="18"/>
    </i>
    <i r="3">
      <x v="30"/>
    </i>
    <i r="3">
      <x v="31"/>
    </i>
    <i r="3">
      <x v="47"/>
    </i>
    <i>
      <x v="2"/>
      <x v="21"/>
      <x/>
      <x v="11"/>
    </i>
    <i r="2">
      <x v="9"/>
      <x v="27"/>
    </i>
    <i r="2">
      <x v="10"/>
      <x v="27"/>
    </i>
    <i r="2">
      <x v="14"/>
      <x v="27"/>
    </i>
    <i>
      <x v="3"/>
      <x v="14"/>
      <x v="9"/>
      <x v="13"/>
    </i>
    <i r="2">
      <x v="10"/>
      <x v="13"/>
    </i>
    <i r="2">
      <x v="14"/>
      <x v="13"/>
    </i>
    <i>
      <x v="4"/>
      <x v="7"/>
      <x v="6"/>
      <x v="10"/>
    </i>
    <i r="2">
      <x v="9"/>
      <x v="32"/>
    </i>
    <i>
      <x v="5"/>
      <x v="10"/>
      <x v="6"/>
      <x v="8"/>
    </i>
    <i r="2">
      <x v="14"/>
      <x v="8"/>
    </i>
    <i>
      <x v="6"/>
      <x v="11"/>
      <x v="6"/>
      <x v="12"/>
    </i>
    <i r="2">
      <x v="14"/>
      <x v="12"/>
    </i>
    <i>
      <x v="7"/>
      <x v="12"/>
      <x v="6"/>
      <x v="7"/>
    </i>
    <i r="3">
      <x v="42"/>
    </i>
    <i r="2">
      <x v="14"/>
      <x v="7"/>
    </i>
    <i>
      <x v="8"/>
      <x v="5"/>
      <x v="2"/>
      <x v="15"/>
    </i>
    <i r="2">
      <x v="3"/>
      <x v="15"/>
    </i>
    <i r="2">
      <x v="8"/>
      <x v="14"/>
    </i>
    <i r="2">
      <x v="10"/>
      <x v="14"/>
    </i>
    <i r="2">
      <x v="14"/>
      <x v="14"/>
    </i>
    <i>
      <x v="9"/>
      <x v="19"/>
      <x v="9"/>
      <x v="6"/>
    </i>
    <i r="2">
      <x v="10"/>
      <x v="6"/>
    </i>
    <i r="2">
      <x v="14"/>
      <x v="6"/>
    </i>
    <i>
      <x v="10"/>
      <x v="4"/>
      <x v="6"/>
      <x v="9"/>
    </i>
    <i r="2">
      <x v="14"/>
      <x v="9"/>
    </i>
    <i>
      <x v="11"/>
      <x v="17"/>
      <x v="9"/>
      <x v="28"/>
    </i>
    <i r="2">
      <x v="14"/>
      <x v="28"/>
    </i>
    <i>
      <x v="12"/>
      <x v="15"/>
      <x v="4"/>
      <x v="20"/>
    </i>
    <i r="2">
      <x v="10"/>
      <x v="20"/>
    </i>
    <i r="2">
      <x v="14"/>
      <x v="20"/>
    </i>
    <i>
      <x v="13"/>
      <x v="8"/>
      <x v="6"/>
      <x/>
    </i>
    <i r="1">
      <x v="29"/>
      <x v="10"/>
      <x/>
    </i>
    <i r="2">
      <x v="14"/>
      <x/>
    </i>
    <i>
      <x v="14"/>
      <x v="20"/>
      <x v="3"/>
      <x v="22"/>
    </i>
    <i r="2">
      <x v="14"/>
      <x v="22"/>
    </i>
    <i>
      <x v="15"/>
      <x v="9"/>
      <x v="9"/>
      <x v="19"/>
    </i>
    <i r="2">
      <x v="10"/>
      <x v="19"/>
    </i>
    <i r="2">
      <x v="14"/>
      <x v="19"/>
    </i>
    <i>
      <x v="16"/>
      <x v="6"/>
      <x v="4"/>
      <x v="16"/>
    </i>
    <i r="2">
      <x v="9"/>
      <x v="48"/>
    </i>
    <i r="2">
      <x v="10"/>
      <x v="16"/>
    </i>
    <i r="2">
      <x v="14"/>
      <x v="16"/>
    </i>
    <i>
      <x v="17"/>
      <x v="16"/>
      <x/>
      <x v="23"/>
    </i>
    <i r="2">
      <x v="10"/>
      <x v="23"/>
    </i>
    <i r="2">
      <x v="14"/>
      <x v="23"/>
    </i>
    <i t="grand">
      <x/>
    </i>
  </rowItems>
  <colFields count="1">
    <field x="-2"/>
  </colFields>
  <colItems count="2">
    <i>
      <x/>
    </i>
    <i i="1">
      <x v="1"/>
    </i>
  </colItems>
  <pageFields count="1">
    <pageField fld="19" hier="-1"/>
  </pageFields>
  <dataFields count="2">
    <dataField name="Suma de Valor presupuestado" fld="4" baseField="22" baseItem="43"/>
    <dataField name="Suma de Valor contratado corte marzo 2020" fld="30" baseField="22" baseItem="3"/>
  </dataFields>
  <formats count="6">
    <format dxfId="5">
      <pivotArea field="19" type="button" dataOnly="0" labelOnly="1" outline="0" axis="axisPage" fieldPosition="0"/>
    </format>
    <format dxfId="4">
      <pivotArea field="20" type="button" dataOnly="0" labelOnly="1" outline="0" axis="axisRow" fieldPosition="0"/>
    </format>
    <format dxfId="3">
      <pivotArea dataOnly="0" labelOnly="1" outline="0" fieldPosition="0">
        <references count="1">
          <reference field="20" count="18">
            <x v="0"/>
            <x v="1"/>
            <x v="2"/>
            <x v="3"/>
            <x v="4"/>
            <x v="5"/>
            <x v="6"/>
            <x v="7"/>
            <x v="8"/>
            <x v="9"/>
            <x v="10"/>
            <x v="11"/>
            <x v="12"/>
            <x v="13"/>
            <x v="14"/>
            <x v="15"/>
            <x v="16"/>
            <x v="17"/>
          </reference>
        </references>
      </pivotArea>
    </format>
    <format dxfId="2">
      <pivotArea dataOnly="0" labelOnly="1" grandRow="1" outline="0" fieldPosition="0"/>
    </format>
    <format dxfId="1">
      <pivotArea field="20" grandRow="1" outline="0" collapsedLevelsAreSubtotals="1" axis="axisRow" fieldPosition="0">
        <references count="1">
          <reference field="4294967294" count="1" selected="0">
            <x v="0"/>
          </reference>
        </references>
      </pivotArea>
    </format>
    <format dxfId="0">
      <pivotArea field="20" grandRow="1" outline="0" collapsedLevelsAreSubtotals="1"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26" firstHeaderRow="0" firstDataRow="1" firstDataCol="2" rowPageCount="1" colPageCount="1"/>
  <pivotFields count="32">
    <pivotField axis="axisRow" compact="0" outline="0" showAll="0" defaultSubtota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22"/>
        <item x="119"/>
        <item x="120"/>
        <item x="121"/>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1"/>
        <item h="1" x="2"/>
        <item t="default"/>
      </items>
    </pivotField>
    <pivotField compact="0" outline="0" showAll="0"/>
    <pivotField compact="0" outline="0" showAll="0"/>
    <pivotField axis="axisRow" compact="0" outline="0" showAll="0">
      <items count="53">
        <item x="43"/>
        <item x="5"/>
        <item x="1"/>
        <item x="0"/>
        <item x="12"/>
        <item x="4"/>
        <item x="30"/>
        <item x="25"/>
        <item x="27"/>
        <item x="40"/>
        <item x="38"/>
        <item x="36"/>
        <item x="24"/>
        <item x="37"/>
        <item x="28"/>
        <item x="29"/>
        <item x="48"/>
        <item x="31"/>
        <item x="49"/>
        <item x="44"/>
        <item x="42"/>
        <item x="22"/>
        <item x="45"/>
        <item x="47"/>
        <item x="18"/>
        <item x="19"/>
        <item x="20"/>
        <item x="35"/>
        <item x="41"/>
        <item x="32"/>
        <item x="50"/>
        <item x="33"/>
        <item x="39"/>
        <item x="9"/>
        <item x="11"/>
        <item x="7"/>
        <item x="10"/>
        <item x="17"/>
        <item x="21"/>
        <item x="14"/>
        <item x="13"/>
        <item x="16"/>
        <item x="26"/>
        <item x="23"/>
        <item x="6"/>
        <item x="3"/>
        <item x="2"/>
        <item x="34"/>
        <item x="46"/>
        <item x="51"/>
        <item x="8"/>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s>
  <rowFields count="2">
    <field x="0"/>
    <field x="22"/>
  </rowFields>
  <rowItems count="23">
    <i>
      <x/>
      <x v="3"/>
    </i>
    <i>
      <x v="1"/>
      <x v="2"/>
    </i>
    <i>
      <x v="2"/>
      <x v="46"/>
    </i>
    <i>
      <x v="3"/>
      <x v="45"/>
    </i>
    <i>
      <x v="4"/>
      <x v="5"/>
    </i>
    <i>
      <x v="5"/>
      <x v="1"/>
    </i>
    <i>
      <x v="6"/>
      <x v="44"/>
    </i>
    <i>
      <x v="7"/>
      <x v="35"/>
    </i>
    <i>
      <x v="8"/>
      <x v="50"/>
    </i>
    <i>
      <x v="9"/>
      <x v="33"/>
    </i>
    <i r="1">
      <x v="36"/>
    </i>
    <i>
      <x v="10"/>
      <x v="34"/>
    </i>
    <i>
      <x v="11"/>
      <x v="4"/>
    </i>
    <i>
      <x v="12"/>
      <x v="40"/>
    </i>
    <i>
      <x v="13"/>
      <x v="39"/>
    </i>
    <i>
      <x v="14"/>
      <x v="51"/>
    </i>
    <i>
      <x v="15"/>
      <x v="41"/>
    </i>
    <i>
      <x v="16"/>
      <x v="37"/>
    </i>
    <i>
      <x v="17"/>
      <x v="24"/>
    </i>
    <i>
      <x v="18"/>
      <x v="25"/>
    </i>
    <i>
      <x v="19"/>
      <x v="26"/>
    </i>
    <i>
      <x v="20"/>
      <x v="38"/>
    </i>
    <i t="grand">
      <x/>
    </i>
  </rowItems>
  <colFields count="1">
    <field x="-2"/>
  </colFields>
  <colItems count="2">
    <i>
      <x/>
    </i>
    <i i="1">
      <x v="1"/>
    </i>
  </colItems>
  <pageFields count="1">
    <pageField fld="19" hier="-1"/>
  </pageFields>
  <dataFields count="2">
    <dataField name="Suma de Valor presupuestado" fld="4" baseField="22" baseItem="46"/>
    <dataField name="Suma de Valor contratado corte marzo 2020" fld="30" baseField="2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amilo.medina@gobiernobogota.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7"/>
  <sheetViews>
    <sheetView topLeftCell="E119" workbookViewId="0">
      <selection activeCell="A3" sqref="A3:J137"/>
    </sheetView>
  </sheetViews>
  <sheetFormatPr baseColWidth="10" defaultRowHeight="15" x14ac:dyDescent="0.25"/>
  <cols>
    <col min="1" max="1" width="15.140625" customWidth="1"/>
    <col min="2" max="2" width="31.7109375" customWidth="1"/>
    <col min="3" max="3" width="13.42578125" customWidth="1"/>
    <col min="4" max="4" width="17.5703125" customWidth="1"/>
    <col min="5" max="5" width="16.85546875" bestFit="1" customWidth="1"/>
    <col min="6" max="6" width="12.85546875" customWidth="1"/>
    <col min="7" max="7" width="16.7109375" customWidth="1"/>
    <col min="8" max="8" width="21.28515625" customWidth="1"/>
    <col min="9" max="9" width="21.28515625" bestFit="1" customWidth="1"/>
    <col min="10" max="10" width="37.28515625" bestFit="1" customWidth="1"/>
  </cols>
  <sheetData>
    <row r="3" spans="1:10" x14ac:dyDescent="0.25">
      <c r="A3" s="2" t="s">
        <v>9</v>
      </c>
      <c r="B3" s="2" t="s">
        <v>35</v>
      </c>
      <c r="C3" s="2" t="s">
        <v>28</v>
      </c>
      <c r="D3" s="2" t="s">
        <v>1245</v>
      </c>
      <c r="E3" s="2" t="s">
        <v>16</v>
      </c>
      <c r="F3" s="2" t="s">
        <v>19</v>
      </c>
      <c r="G3" s="2" t="s">
        <v>1246</v>
      </c>
      <c r="H3" s="2" t="s">
        <v>1165</v>
      </c>
      <c r="I3" s="2" t="s">
        <v>1262</v>
      </c>
      <c r="J3" t="s">
        <v>1263</v>
      </c>
    </row>
    <row r="4" spans="1:10" x14ac:dyDescent="0.25">
      <c r="A4">
        <v>1</v>
      </c>
      <c r="B4" t="s">
        <v>1251</v>
      </c>
      <c r="C4" t="s">
        <v>944</v>
      </c>
      <c r="D4">
        <v>1</v>
      </c>
      <c r="E4">
        <v>1</v>
      </c>
      <c r="F4">
        <v>11</v>
      </c>
      <c r="G4">
        <v>1</v>
      </c>
      <c r="H4" t="s">
        <v>1166</v>
      </c>
      <c r="I4">
        <v>5</v>
      </c>
      <c r="J4" s="400">
        <v>57200000</v>
      </c>
    </row>
    <row r="5" spans="1:10" x14ac:dyDescent="0.25">
      <c r="A5">
        <v>2</v>
      </c>
      <c r="B5" t="s">
        <v>1251</v>
      </c>
      <c r="C5" t="s">
        <v>945</v>
      </c>
      <c r="D5">
        <v>1</v>
      </c>
      <c r="E5">
        <v>1</v>
      </c>
      <c r="F5">
        <v>7</v>
      </c>
      <c r="G5">
        <v>1</v>
      </c>
      <c r="H5" t="s">
        <v>1166</v>
      </c>
      <c r="I5">
        <v>5</v>
      </c>
      <c r="J5" s="400">
        <v>22050000</v>
      </c>
    </row>
    <row r="6" spans="1:10" x14ac:dyDescent="0.25">
      <c r="A6">
        <v>3</v>
      </c>
      <c r="B6" t="s">
        <v>1251</v>
      </c>
      <c r="C6" t="s">
        <v>965</v>
      </c>
      <c r="D6">
        <v>1</v>
      </c>
      <c r="E6">
        <v>1</v>
      </c>
      <c r="F6">
        <v>7</v>
      </c>
      <c r="G6">
        <v>1</v>
      </c>
      <c r="H6" t="s">
        <v>1166</v>
      </c>
      <c r="I6">
        <v>5</v>
      </c>
      <c r="J6" s="400">
        <v>35000000</v>
      </c>
    </row>
    <row r="7" spans="1:10" x14ac:dyDescent="0.25">
      <c r="A7">
        <v>4</v>
      </c>
      <c r="B7" t="s">
        <v>1248</v>
      </c>
      <c r="C7" t="s">
        <v>1025</v>
      </c>
      <c r="D7">
        <v>2</v>
      </c>
      <c r="E7">
        <v>3</v>
      </c>
      <c r="F7">
        <v>75</v>
      </c>
      <c r="G7">
        <v>0</v>
      </c>
      <c r="H7" t="s">
        <v>1170</v>
      </c>
      <c r="I7">
        <v>5</v>
      </c>
      <c r="J7" s="400">
        <v>392657000</v>
      </c>
    </row>
    <row r="8" spans="1:10" x14ac:dyDescent="0.25">
      <c r="A8">
        <v>5</v>
      </c>
      <c r="B8" t="s">
        <v>1251</v>
      </c>
      <c r="C8" t="s">
        <v>958</v>
      </c>
      <c r="D8">
        <v>1</v>
      </c>
      <c r="E8">
        <v>1</v>
      </c>
      <c r="F8">
        <v>6</v>
      </c>
      <c r="G8">
        <v>1</v>
      </c>
      <c r="H8" t="s">
        <v>1166</v>
      </c>
      <c r="I8">
        <v>5</v>
      </c>
      <c r="J8" s="400">
        <v>14400000</v>
      </c>
    </row>
    <row r="9" spans="1:10" x14ac:dyDescent="0.25">
      <c r="A9">
        <v>6</v>
      </c>
      <c r="B9" t="s">
        <v>1251</v>
      </c>
      <c r="C9" t="s">
        <v>959</v>
      </c>
      <c r="D9">
        <v>1</v>
      </c>
      <c r="E9">
        <v>1</v>
      </c>
      <c r="F9">
        <v>6</v>
      </c>
      <c r="G9">
        <v>1</v>
      </c>
      <c r="H9" t="s">
        <v>1166</v>
      </c>
      <c r="I9">
        <v>5</v>
      </c>
      <c r="J9" s="400">
        <v>14400000</v>
      </c>
    </row>
    <row r="10" spans="1:10" x14ac:dyDescent="0.25">
      <c r="A10">
        <v>7</v>
      </c>
      <c r="B10" t="s">
        <v>1251</v>
      </c>
      <c r="C10" t="s">
        <v>960</v>
      </c>
      <c r="D10">
        <v>1</v>
      </c>
      <c r="E10">
        <v>1</v>
      </c>
      <c r="F10">
        <v>6</v>
      </c>
      <c r="G10">
        <v>1</v>
      </c>
      <c r="H10" t="s">
        <v>1166</v>
      </c>
      <c r="I10">
        <v>5</v>
      </c>
      <c r="J10" s="400">
        <v>21000000</v>
      </c>
    </row>
    <row r="11" spans="1:10" x14ac:dyDescent="0.25">
      <c r="A11">
        <v>8</v>
      </c>
      <c r="B11" t="s">
        <v>1253</v>
      </c>
      <c r="C11" t="s">
        <v>1026</v>
      </c>
      <c r="D11">
        <v>2</v>
      </c>
      <c r="E11">
        <v>4</v>
      </c>
      <c r="F11">
        <v>5</v>
      </c>
      <c r="G11">
        <v>1</v>
      </c>
      <c r="H11" t="s">
        <v>1171</v>
      </c>
      <c r="I11">
        <v>5</v>
      </c>
      <c r="J11" s="400">
        <v>185714000</v>
      </c>
    </row>
    <row r="12" spans="1:10" x14ac:dyDescent="0.25">
      <c r="A12">
        <v>9</v>
      </c>
      <c r="B12" t="s">
        <v>1251</v>
      </c>
      <c r="C12" t="s">
        <v>975</v>
      </c>
      <c r="D12">
        <v>1</v>
      </c>
      <c r="E12">
        <v>1</v>
      </c>
      <c r="F12">
        <v>6</v>
      </c>
      <c r="G12">
        <v>1</v>
      </c>
      <c r="H12" t="s">
        <v>1166</v>
      </c>
      <c r="I12">
        <v>5</v>
      </c>
      <c r="J12" s="400">
        <v>30000000</v>
      </c>
    </row>
    <row r="13" spans="1:10" x14ac:dyDescent="0.25">
      <c r="A13">
        <v>10</v>
      </c>
      <c r="B13" t="s">
        <v>1251</v>
      </c>
      <c r="C13" t="s">
        <v>966</v>
      </c>
      <c r="D13">
        <v>1</v>
      </c>
      <c r="E13">
        <v>1</v>
      </c>
      <c r="F13">
        <v>10</v>
      </c>
      <c r="G13">
        <v>1</v>
      </c>
      <c r="H13" t="s">
        <v>1166</v>
      </c>
      <c r="I13">
        <v>5</v>
      </c>
      <c r="J13" s="400">
        <v>55000000</v>
      </c>
    </row>
    <row r="14" spans="1:10" x14ac:dyDescent="0.25">
      <c r="A14">
        <v>11</v>
      </c>
      <c r="B14" t="s">
        <v>1249</v>
      </c>
      <c r="C14" t="s">
        <v>1027</v>
      </c>
      <c r="D14">
        <v>2</v>
      </c>
      <c r="E14">
        <v>3</v>
      </c>
      <c r="F14">
        <v>6</v>
      </c>
      <c r="G14">
        <v>1</v>
      </c>
      <c r="H14" t="s">
        <v>1167</v>
      </c>
      <c r="I14">
        <v>5</v>
      </c>
      <c r="J14" s="400">
        <v>586939000</v>
      </c>
    </row>
    <row r="15" spans="1:10" x14ac:dyDescent="0.25">
      <c r="A15">
        <v>12</v>
      </c>
      <c r="B15" t="s">
        <v>1252</v>
      </c>
      <c r="C15" t="s">
        <v>1028</v>
      </c>
      <c r="D15">
        <v>2</v>
      </c>
      <c r="E15">
        <v>5</v>
      </c>
      <c r="F15">
        <v>3</v>
      </c>
      <c r="G15">
        <v>1</v>
      </c>
      <c r="H15" t="s">
        <v>1171</v>
      </c>
      <c r="I15">
        <v>5</v>
      </c>
      <c r="J15" s="400">
        <v>257550000</v>
      </c>
    </row>
    <row r="16" spans="1:10" x14ac:dyDescent="0.25">
      <c r="A16">
        <v>13</v>
      </c>
      <c r="B16" t="s">
        <v>1251</v>
      </c>
      <c r="C16" t="s">
        <v>972</v>
      </c>
      <c r="D16">
        <v>1</v>
      </c>
      <c r="E16">
        <v>1</v>
      </c>
      <c r="F16">
        <v>6</v>
      </c>
      <c r="G16">
        <v>1</v>
      </c>
      <c r="H16" t="s">
        <v>1166</v>
      </c>
      <c r="I16">
        <v>5</v>
      </c>
      <c r="J16" s="400">
        <v>14400000</v>
      </c>
    </row>
    <row r="17" spans="1:10" x14ac:dyDescent="0.25">
      <c r="A17">
        <v>14</v>
      </c>
      <c r="B17" t="s">
        <v>1251</v>
      </c>
      <c r="C17" t="s">
        <v>973</v>
      </c>
      <c r="D17">
        <v>1</v>
      </c>
      <c r="E17">
        <v>1</v>
      </c>
      <c r="F17">
        <v>6</v>
      </c>
      <c r="G17">
        <v>1</v>
      </c>
      <c r="H17" t="s">
        <v>1166</v>
      </c>
      <c r="I17">
        <v>5</v>
      </c>
      <c r="J17" s="400">
        <v>19140000</v>
      </c>
    </row>
    <row r="18" spans="1:10" x14ac:dyDescent="0.25">
      <c r="A18">
        <v>15</v>
      </c>
      <c r="B18" t="s">
        <v>1250</v>
      </c>
      <c r="C18" t="s">
        <v>1242</v>
      </c>
      <c r="D18">
        <v>2</v>
      </c>
      <c r="E18">
        <v>6</v>
      </c>
      <c r="F18">
        <v>6</v>
      </c>
      <c r="G18">
        <v>1</v>
      </c>
      <c r="H18" t="s">
        <v>1168</v>
      </c>
      <c r="I18">
        <v>5</v>
      </c>
      <c r="J18" s="400">
        <v>294090400</v>
      </c>
    </row>
    <row r="19" spans="1:10" x14ac:dyDescent="0.25">
      <c r="A19">
        <v>16</v>
      </c>
      <c r="B19" t="s">
        <v>1029</v>
      </c>
      <c r="C19" t="s">
        <v>1243</v>
      </c>
      <c r="D19">
        <v>3</v>
      </c>
      <c r="E19">
        <v>6</v>
      </c>
      <c r="F19">
        <v>2</v>
      </c>
      <c r="G19">
        <v>1</v>
      </c>
      <c r="H19" t="s">
        <v>1170</v>
      </c>
      <c r="I19">
        <v>5</v>
      </c>
      <c r="J19" s="400">
        <v>73522600</v>
      </c>
    </row>
    <row r="20" spans="1:10" x14ac:dyDescent="0.25">
      <c r="A20">
        <v>17</v>
      </c>
      <c r="B20" t="s">
        <v>1251</v>
      </c>
      <c r="C20" t="s">
        <v>976</v>
      </c>
      <c r="D20">
        <v>1</v>
      </c>
      <c r="E20">
        <v>1</v>
      </c>
      <c r="F20">
        <v>6</v>
      </c>
      <c r="G20">
        <v>1</v>
      </c>
      <c r="H20" t="s">
        <v>1166</v>
      </c>
      <c r="I20">
        <v>5</v>
      </c>
      <c r="J20" s="400">
        <v>30000000</v>
      </c>
    </row>
    <row r="21" spans="1:10" x14ac:dyDescent="0.25">
      <c r="A21">
        <v>18</v>
      </c>
      <c r="B21" t="s">
        <v>1251</v>
      </c>
      <c r="C21" t="s">
        <v>977</v>
      </c>
      <c r="D21">
        <v>1</v>
      </c>
      <c r="E21">
        <v>1</v>
      </c>
      <c r="F21">
        <v>8</v>
      </c>
      <c r="G21">
        <v>1</v>
      </c>
      <c r="H21" t="s">
        <v>1166</v>
      </c>
      <c r="I21">
        <v>5</v>
      </c>
      <c r="J21" s="400">
        <v>36112000</v>
      </c>
    </row>
    <row r="22" spans="1:10" x14ac:dyDescent="0.25">
      <c r="A22">
        <v>19</v>
      </c>
      <c r="B22" t="s">
        <v>1030</v>
      </c>
      <c r="C22" t="s">
        <v>1024</v>
      </c>
      <c r="D22">
        <v>2</v>
      </c>
      <c r="E22">
        <v>5</v>
      </c>
      <c r="F22">
        <v>6</v>
      </c>
      <c r="G22">
        <v>1</v>
      </c>
      <c r="H22" t="s">
        <v>1167</v>
      </c>
      <c r="I22">
        <v>5</v>
      </c>
      <c r="J22" s="400">
        <v>596695000</v>
      </c>
    </row>
    <row r="23" spans="1:10" x14ac:dyDescent="0.25">
      <c r="A23">
        <v>20</v>
      </c>
      <c r="B23" t="s">
        <v>1251</v>
      </c>
      <c r="C23" t="s">
        <v>1031</v>
      </c>
      <c r="D23">
        <v>1</v>
      </c>
      <c r="E23">
        <v>1</v>
      </c>
      <c r="F23">
        <v>10</v>
      </c>
      <c r="G23">
        <v>1</v>
      </c>
      <c r="H23" t="s">
        <v>1166</v>
      </c>
      <c r="I23">
        <v>5</v>
      </c>
      <c r="J23" s="400">
        <v>45140000</v>
      </c>
    </row>
    <row r="24" spans="1:10" x14ac:dyDescent="0.25">
      <c r="A24">
        <v>21</v>
      </c>
      <c r="B24" t="s">
        <v>1251</v>
      </c>
      <c r="C24" t="s">
        <v>1032</v>
      </c>
      <c r="D24">
        <v>1</v>
      </c>
      <c r="E24">
        <v>1</v>
      </c>
      <c r="F24">
        <v>6</v>
      </c>
      <c r="G24">
        <v>1</v>
      </c>
      <c r="H24" t="s">
        <v>1166</v>
      </c>
      <c r="I24">
        <v>5</v>
      </c>
      <c r="J24" s="400">
        <v>27084000</v>
      </c>
    </row>
    <row r="25" spans="1:10" x14ac:dyDescent="0.25">
      <c r="A25">
        <v>22</v>
      </c>
      <c r="B25" t="s">
        <v>1251</v>
      </c>
      <c r="C25" t="s">
        <v>980</v>
      </c>
      <c r="D25">
        <v>1</v>
      </c>
      <c r="E25">
        <v>1</v>
      </c>
      <c r="F25">
        <v>11</v>
      </c>
      <c r="G25">
        <v>1</v>
      </c>
      <c r="H25" t="s">
        <v>1166</v>
      </c>
      <c r="I25">
        <v>5</v>
      </c>
      <c r="J25" s="400">
        <v>27500000</v>
      </c>
    </row>
    <row r="26" spans="1:10" x14ac:dyDescent="0.25">
      <c r="A26">
        <v>23</v>
      </c>
      <c r="B26" t="s">
        <v>1251</v>
      </c>
      <c r="C26" t="s">
        <v>981</v>
      </c>
      <c r="D26">
        <v>1</v>
      </c>
      <c r="E26">
        <v>1</v>
      </c>
      <c r="F26">
        <v>11</v>
      </c>
      <c r="G26">
        <v>1</v>
      </c>
      <c r="H26" t="s">
        <v>1166</v>
      </c>
      <c r="I26">
        <v>5</v>
      </c>
      <c r="J26" s="400">
        <v>27500000</v>
      </c>
    </row>
    <row r="27" spans="1:10" x14ac:dyDescent="0.25">
      <c r="A27">
        <v>24</v>
      </c>
      <c r="B27" t="s">
        <v>1251</v>
      </c>
      <c r="C27" t="s">
        <v>1033</v>
      </c>
      <c r="D27">
        <v>1</v>
      </c>
      <c r="E27">
        <v>1</v>
      </c>
      <c r="F27">
        <v>11</v>
      </c>
      <c r="G27">
        <v>1</v>
      </c>
      <c r="H27" t="s">
        <v>1166</v>
      </c>
      <c r="I27">
        <v>5</v>
      </c>
      <c r="J27" s="400">
        <v>27500000</v>
      </c>
    </row>
    <row r="28" spans="1:10" x14ac:dyDescent="0.25">
      <c r="A28">
        <v>25</v>
      </c>
      <c r="B28" t="s">
        <v>1251</v>
      </c>
      <c r="C28" t="s">
        <v>1034</v>
      </c>
      <c r="D28">
        <v>1</v>
      </c>
      <c r="E28">
        <v>1</v>
      </c>
      <c r="F28">
        <v>6</v>
      </c>
      <c r="G28">
        <v>1</v>
      </c>
      <c r="H28" t="s">
        <v>1166</v>
      </c>
      <c r="I28">
        <v>5</v>
      </c>
      <c r="J28" s="400">
        <v>18000000</v>
      </c>
    </row>
    <row r="29" spans="1:10" x14ac:dyDescent="0.25">
      <c r="A29">
        <v>26</v>
      </c>
      <c r="B29" t="s">
        <v>1251</v>
      </c>
      <c r="C29" t="s">
        <v>1035</v>
      </c>
      <c r="D29">
        <v>1</v>
      </c>
      <c r="E29">
        <v>1</v>
      </c>
      <c r="F29">
        <v>6</v>
      </c>
      <c r="G29">
        <v>1</v>
      </c>
      <c r="H29" t="s">
        <v>1166</v>
      </c>
      <c r="I29">
        <v>5</v>
      </c>
      <c r="J29" s="400">
        <v>14400000</v>
      </c>
    </row>
    <row r="30" spans="1:10" x14ac:dyDescent="0.25">
      <c r="A30">
        <v>27</v>
      </c>
      <c r="B30" t="s">
        <v>1251</v>
      </c>
      <c r="C30" t="s">
        <v>982</v>
      </c>
      <c r="D30">
        <v>1</v>
      </c>
      <c r="E30">
        <v>1</v>
      </c>
      <c r="F30">
        <v>7</v>
      </c>
      <c r="G30">
        <v>1</v>
      </c>
      <c r="H30" t="s">
        <v>1166</v>
      </c>
      <c r="I30">
        <v>5</v>
      </c>
      <c r="J30" s="400">
        <v>42000000</v>
      </c>
    </row>
    <row r="31" spans="1:10" x14ac:dyDescent="0.25">
      <c r="A31">
        <v>28</v>
      </c>
      <c r="B31" t="s">
        <v>1251</v>
      </c>
      <c r="C31" t="s">
        <v>1036</v>
      </c>
      <c r="D31">
        <v>1</v>
      </c>
      <c r="E31">
        <v>1</v>
      </c>
      <c r="F31">
        <v>6</v>
      </c>
      <c r="G31">
        <v>1</v>
      </c>
      <c r="H31" t="s">
        <v>1166</v>
      </c>
      <c r="I31">
        <v>5</v>
      </c>
      <c r="J31" s="400">
        <v>27084000</v>
      </c>
    </row>
    <row r="32" spans="1:10" x14ac:dyDescent="0.25">
      <c r="A32">
        <v>29</v>
      </c>
      <c r="B32" t="s">
        <v>1251</v>
      </c>
      <c r="C32" t="s">
        <v>1037</v>
      </c>
      <c r="D32">
        <v>1</v>
      </c>
      <c r="E32">
        <v>1</v>
      </c>
      <c r="F32">
        <v>7</v>
      </c>
      <c r="G32">
        <v>1</v>
      </c>
      <c r="H32" t="s">
        <v>1166</v>
      </c>
      <c r="I32">
        <v>5</v>
      </c>
      <c r="J32" s="400">
        <v>31598000</v>
      </c>
    </row>
    <row r="33" spans="1:10" x14ac:dyDescent="0.25">
      <c r="A33">
        <v>30</v>
      </c>
      <c r="B33" t="s">
        <v>1251</v>
      </c>
      <c r="C33" t="s">
        <v>1038</v>
      </c>
      <c r="D33">
        <v>1</v>
      </c>
      <c r="E33">
        <v>1</v>
      </c>
      <c r="F33">
        <v>6</v>
      </c>
      <c r="G33">
        <v>1</v>
      </c>
      <c r="H33" t="s">
        <v>1166</v>
      </c>
      <c r="I33">
        <v>5</v>
      </c>
      <c r="J33" s="400">
        <v>30000000</v>
      </c>
    </row>
    <row r="34" spans="1:10" x14ac:dyDescent="0.25">
      <c r="A34">
        <v>31</v>
      </c>
      <c r="B34" t="s">
        <v>1251</v>
      </c>
      <c r="C34" t="s">
        <v>1039</v>
      </c>
      <c r="D34">
        <v>1</v>
      </c>
      <c r="E34">
        <v>1</v>
      </c>
      <c r="F34">
        <v>10</v>
      </c>
      <c r="G34">
        <v>1</v>
      </c>
      <c r="H34" t="s">
        <v>1166</v>
      </c>
      <c r="I34">
        <v>5</v>
      </c>
      <c r="J34" s="400">
        <v>55000000</v>
      </c>
    </row>
    <row r="35" spans="1:10" x14ac:dyDescent="0.25">
      <c r="A35">
        <v>32</v>
      </c>
      <c r="B35" t="s">
        <v>1251</v>
      </c>
      <c r="C35" t="s">
        <v>1040</v>
      </c>
      <c r="D35">
        <v>1</v>
      </c>
      <c r="E35">
        <v>1</v>
      </c>
      <c r="F35">
        <v>7</v>
      </c>
      <c r="G35">
        <v>1</v>
      </c>
      <c r="H35" t="s">
        <v>1166</v>
      </c>
      <c r="I35">
        <v>5</v>
      </c>
      <c r="J35" s="400">
        <v>31598000</v>
      </c>
    </row>
    <row r="36" spans="1:10" x14ac:dyDescent="0.25">
      <c r="A36">
        <v>33</v>
      </c>
      <c r="B36" t="s">
        <v>1251</v>
      </c>
      <c r="C36" t="s">
        <v>1041</v>
      </c>
      <c r="D36">
        <v>1</v>
      </c>
      <c r="E36">
        <v>1</v>
      </c>
      <c r="F36">
        <v>6</v>
      </c>
      <c r="G36">
        <v>1</v>
      </c>
      <c r="H36" t="s">
        <v>1166</v>
      </c>
      <c r="I36">
        <v>5</v>
      </c>
      <c r="J36" s="400">
        <v>30000000</v>
      </c>
    </row>
    <row r="37" spans="1:10" x14ac:dyDescent="0.25">
      <c r="A37">
        <v>34</v>
      </c>
      <c r="B37" t="s">
        <v>1251</v>
      </c>
      <c r="C37" t="s">
        <v>1042</v>
      </c>
      <c r="D37">
        <v>1</v>
      </c>
      <c r="E37">
        <v>1</v>
      </c>
      <c r="F37">
        <v>11</v>
      </c>
      <c r="G37">
        <v>1</v>
      </c>
      <c r="H37" t="s">
        <v>1166</v>
      </c>
      <c r="I37">
        <v>5</v>
      </c>
      <c r="J37" s="400">
        <v>27500000</v>
      </c>
    </row>
    <row r="38" spans="1:10" x14ac:dyDescent="0.25">
      <c r="A38">
        <v>35</v>
      </c>
      <c r="B38">
        <v>93141501</v>
      </c>
      <c r="C38" t="s">
        <v>1043</v>
      </c>
      <c r="D38">
        <v>2</v>
      </c>
      <c r="E38">
        <v>5</v>
      </c>
      <c r="F38">
        <v>6</v>
      </c>
      <c r="G38">
        <v>1</v>
      </c>
      <c r="H38" t="s">
        <v>1166</v>
      </c>
      <c r="I38">
        <v>5</v>
      </c>
      <c r="J38" s="400">
        <v>21424000</v>
      </c>
    </row>
    <row r="39" spans="1:10" x14ac:dyDescent="0.25">
      <c r="A39">
        <v>36</v>
      </c>
      <c r="B39" t="s">
        <v>1251</v>
      </c>
      <c r="C39" t="s">
        <v>1044</v>
      </c>
      <c r="D39">
        <v>1</v>
      </c>
      <c r="E39">
        <v>1</v>
      </c>
      <c r="F39">
        <v>8</v>
      </c>
      <c r="G39">
        <v>1</v>
      </c>
      <c r="H39" t="s">
        <v>1166</v>
      </c>
      <c r="I39">
        <v>5</v>
      </c>
      <c r="J39" s="400">
        <v>40000000</v>
      </c>
    </row>
    <row r="40" spans="1:10" x14ac:dyDescent="0.25">
      <c r="A40">
        <v>37</v>
      </c>
      <c r="B40" t="s">
        <v>1251</v>
      </c>
      <c r="C40" t="s">
        <v>1046</v>
      </c>
      <c r="D40">
        <v>1</v>
      </c>
      <c r="E40">
        <v>1</v>
      </c>
      <c r="F40">
        <v>6</v>
      </c>
      <c r="G40">
        <v>1</v>
      </c>
      <c r="H40" t="s">
        <v>1166</v>
      </c>
      <c r="I40">
        <v>5</v>
      </c>
      <c r="J40" s="400">
        <v>16200000</v>
      </c>
    </row>
    <row r="41" spans="1:10" x14ac:dyDescent="0.25">
      <c r="A41">
        <v>38</v>
      </c>
      <c r="B41">
        <v>70111500</v>
      </c>
      <c r="C41" t="s">
        <v>1047</v>
      </c>
      <c r="D41">
        <v>2</v>
      </c>
      <c r="E41">
        <v>5</v>
      </c>
      <c r="F41">
        <v>5</v>
      </c>
      <c r="G41">
        <v>1</v>
      </c>
      <c r="H41" t="s">
        <v>1171</v>
      </c>
      <c r="I41">
        <v>5</v>
      </c>
      <c r="J41" s="400">
        <v>125500000</v>
      </c>
    </row>
    <row r="42" spans="1:10" x14ac:dyDescent="0.25">
      <c r="A42">
        <v>39</v>
      </c>
      <c r="B42" t="s">
        <v>1251</v>
      </c>
      <c r="C42" t="s">
        <v>1048</v>
      </c>
      <c r="D42">
        <v>1</v>
      </c>
      <c r="E42">
        <v>1</v>
      </c>
      <c r="F42">
        <v>11</v>
      </c>
      <c r="G42">
        <v>1</v>
      </c>
      <c r="H42" t="s">
        <v>1166</v>
      </c>
      <c r="I42">
        <v>5</v>
      </c>
      <c r="J42" s="400">
        <v>55000000</v>
      </c>
    </row>
    <row r="43" spans="1:10" x14ac:dyDescent="0.25">
      <c r="A43">
        <v>40</v>
      </c>
      <c r="B43" t="s">
        <v>1251</v>
      </c>
      <c r="C43" t="s">
        <v>1049</v>
      </c>
      <c r="D43">
        <v>1</v>
      </c>
      <c r="E43">
        <v>1</v>
      </c>
      <c r="F43">
        <v>7</v>
      </c>
      <c r="G43">
        <v>1</v>
      </c>
      <c r="H43" t="s">
        <v>1166</v>
      </c>
      <c r="I43">
        <v>5</v>
      </c>
      <c r="J43" s="400">
        <v>24500000</v>
      </c>
    </row>
    <row r="44" spans="1:10" x14ac:dyDescent="0.25">
      <c r="A44">
        <v>41</v>
      </c>
      <c r="B44" t="s">
        <v>1072</v>
      </c>
      <c r="C44" t="s">
        <v>1050</v>
      </c>
      <c r="D44">
        <v>2</v>
      </c>
      <c r="E44">
        <v>6</v>
      </c>
      <c r="F44">
        <v>6</v>
      </c>
      <c r="G44">
        <v>1</v>
      </c>
      <c r="H44" t="s">
        <v>1168</v>
      </c>
      <c r="I44">
        <v>5</v>
      </c>
      <c r="J44" s="400">
        <v>642916000</v>
      </c>
    </row>
    <row r="45" spans="1:10" x14ac:dyDescent="0.25">
      <c r="A45">
        <v>42</v>
      </c>
      <c r="B45" t="s">
        <v>1251</v>
      </c>
      <c r="C45" t="s">
        <v>1051</v>
      </c>
      <c r="D45">
        <v>1</v>
      </c>
      <c r="E45">
        <v>1</v>
      </c>
      <c r="F45">
        <v>6</v>
      </c>
      <c r="G45">
        <v>1</v>
      </c>
      <c r="H45" t="s">
        <v>1166</v>
      </c>
      <c r="I45">
        <v>5</v>
      </c>
      <c r="J45" s="400">
        <v>30000000</v>
      </c>
    </row>
    <row r="46" spans="1:10" x14ac:dyDescent="0.25">
      <c r="A46">
        <v>43</v>
      </c>
      <c r="B46" t="s">
        <v>1251</v>
      </c>
      <c r="C46" t="s">
        <v>1052</v>
      </c>
      <c r="D46">
        <v>1</v>
      </c>
      <c r="E46">
        <v>1</v>
      </c>
      <c r="F46">
        <v>6</v>
      </c>
      <c r="G46">
        <v>1</v>
      </c>
      <c r="H46" t="s">
        <v>1166</v>
      </c>
      <c r="I46">
        <v>5</v>
      </c>
      <c r="J46" s="400">
        <v>27084000</v>
      </c>
    </row>
    <row r="47" spans="1:10" x14ac:dyDescent="0.25">
      <c r="A47">
        <v>44</v>
      </c>
      <c r="B47" t="s">
        <v>1058</v>
      </c>
      <c r="C47" t="s">
        <v>1053</v>
      </c>
      <c r="D47">
        <v>2</v>
      </c>
      <c r="E47">
        <v>5</v>
      </c>
      <c r="F47">
        <v>5</v>
      </c>
      <c r="G47">
        <v>1</v>
      </c>
      <c r="H47" t="s">
        <v>1171</v>
      </c>
      <c r="I47">
        <v>5</v>
      </c>
      <c r="J47" s="400">
        <v>140500000</v>
      </c>
    </row>
    <row r="48" spans="1:10" x14ac:dyDescent="0.25">
      <c r="A48">
        <v>45</v>
      </c>
      <c r="B48" t="s">
        <v>1251</v>
      </c>
      <c r="C48" t="s">
        <v>1054</v>
      </c>
      <c r="D48">
        <v>1</v>
      </c>
      <c r="E48">
        <v>1</v>
      </c>
      <c r="F48">
        <v>11</v>
      </c>
      <c r="G48">
        <v>1</v>
      </c>
      <c r="H48" t="s">
        <v>1166</v>
      </c>
      <c r="I48">
        <v>5</v>
      </c>
      <c r="J48" s="400">
        <v>55000000</v>
      </c>
    </row>
    <row r="49" spans="1:10" x14ac:dyDescent="0.25">
      <c r="A49">
        <v>46</v>
      </c>
      <c r="B49" t="s">
        <v>1251</v>
      </c>
      <c r="C49" t="s">
        <v>1055</v>
      </c>
      <c r="D49">
        <v>1</v>
      </c>
      <c r="E49">
        <v>1</v>
      </c>
      <c r="F49">
        <v>7</v>
      </c>
      <c r="G49">
        <v>1</v>
      </c>
      <c r="H49" t="s">
        <v>1166</v>
      </c>
      <c r="I49">
        <v>5</v>
      </c>
      <c r="J49" s="400">
        <v>24500000</v>
      </c>
    </row>
    <row r="50" spans="1:10" x14ac:dyDescent="0.25">
      <c r="A50">
        <v>47</v>
      </c>
      <c r="B50">
        <v>86101800</v>
      </c>
      <c r="C50" t="s">
        <v>1056</v>
      </c>
      <c r="D50">
        <v>2</v>
      </c>
      <c r="E50">
        <v>3</v>
      </c>
      <c r="F50">
        <v>5</v>
      </c>
      <c r="G50">
        <v>1</v>
      </c>
      <c r="H50" t="s">
        <v>1169</v>
      </c>
      <c r="I50">
        <v>5</v>
      </c>
      <c r="J50" s="400">
        <v>27498000</v>
      </c>
    </row>
    <row r="51" spans="1:10" x14ac:dyDescent="0.25">
      <c r="A51">
        <v>48</v>
      </c>
      <c r="B51" t="s">
        <v>1251</v>
      </c>
      <c r="C51" t="s">
        <v>1059</v>
      </c>
      <c r="D51">
        <v>1</v>
      </c>
      <c r="E51">
        <v>1</v>
      </c>
      <c r="F51">
        <v>7</v>
      </c>
      <c r="G51">
        <v>1</v>
      </c>
      <c r="H51" t="s">
        <v>1166</v>
      </c>
      <c r="I51">
        <v>5</v>
      </c>
      <c r="J51" s="400">
        <v>24500000</v>
      </c>
    </row>
    <row r="52" spans="1:10" x14ac:dyDescent="0.25">
      <c r="A52">
        <v>49</v>
      </c>
      <c r="B52" t="s">
        <v>1251</v>
      </c>
      <c r="C52" t="s">
        <v>1060</v>
      </c>
      <c r="D52">
        <v>1</v>
      </c>
      <c r="E52">
        <v>1</v>
      </c>
      <c r="F52">
        <v>6</v>
      </c>
      <c r="G52">
        <v>1</v>
      </c>
      <c r="H52" t="s">
        <v>1166</v>
      </c>
      <c r="I52">
        <v>5</v>
      </c>
      <c r="J52" s="400">
        <v>30000000</v>
      </c>
    </row>
    <row r="53" spans="1:10" x14ac:dyDescent="0.25">
      <c r="A53">
        <v>50</v>
      </c>
      <c r="B53" t="s">
        <v>1251</v>
      </c>
      <c r="C53" t="s">
        <v>1061</v>
      </c>
      <c r="D53">
        <v>1</v>
      </c>
      <c r="E53">
        <v>1</v>
      </c>
      <c r="F53">
        <v>6</v>
      </c>
      <c r="G53">
        <v>1</v>
      </c>
      <c r="H53" t="s">
        <v>1166</v>
      </c>
      <c r="I53">
        <v>5</v>
      </c>
      <c r="J53" s="400">
        <v>14400000</v>
      </c>
    </row>
    <row r="54" spans="1:10" x14ac:dyDescent="0.25">
      <c r="A54">
        <v>51</v>
      </c>
      <c r="B54" t="s">
        <v>1251</v>
      </c>
      <c r="C54" t="s">
        <v>1062</v>
      </c>
      <c r="D54">
        <v>1</v>
      </c>
      <c r="E54">
        <v>1</v>
      </c>
      <c r="F54">
        <v>6</v>
      </c>
      <c r="G54">
        <v>1</v>
      </c>
      <c r="H54" t="s">
        <v>1166</v>
      </c>
      <c r="I54">
        <v>5</v>
      </c>
      <c r="J54" s="400">
        <v>21000000</v>
      </c>
    </row>
    <row r="55" spans="1:10" x14ac:dyDescent="0.25">
      <c r="A55">
        <v>52</v>
      </c>
      <c r="B55">
        <v>86101700</v>
      </c>
      <c r="C55" t="s">
        <v>1063</v>
      </c>
      <c r="D55">
        <v>2</v>
      </c>
      <c r="E55">
        <v>5</v>
      </c>
      <c r="F55">
        <v>4</v>
      </c>
      <c r="G55">
        <v>1</v>
      </c>
      <c r="H55" t="s">
        <v>1171</v>
      </c>
      <c r="I55">
        <v>5</v>
      </c>
      <c r="J55" s="400">
        <v>122912000</v>
      </c>
    </row>
    <row r="56" spans="1:10" x14ac:dyDescent="0.25">
      <c r="A56">
        <v>53</v>
      </c>
      <c r="B56" t="s">
        <v>1251</v>
      </c>
      <c r="C56" t="s">
        <v>1064</v>
      </c>
      <c r="D56">
        <v>1</v>
      </c>
      <c r="E56">
        <v>1</v>
      </c>
      <c r="F56">
        <v>8</v>
      </c>
      <c r="G56">
        <v>1</v>
      </c>
      <c r="H56" t="s">
        <v>1166</v>
      </c>
      <c r="I56">
        <v>5</v>
      </c>
      <c r="J56" s="400">
        <v>40000000</v>
      </c>
    </row>
    <row r="57" spans="1:10" x14ac:dyDescent="0.25">
      <c r="A57">
        <v>54</v>
      </c>
      <c r="B57" t="s">
        <v>1251</v>
      </c>
      <c r="C57" t="s">
        <v>1065</v>
      </c>
      <c r="D57">
        <v>1</v>
      </c>
      <c r="E57">
        <v>1</v>
      </c>
      <c r="F57">
        <v>6</v>
      </c>
      <c r="G57">
        <v>1</v>
      </c>
      <c r="H57" t="s">
        <v>1166</v>
      </c>
      <c r="I57">
        <v>5</v>
      </c>
      <c r="J57" s="400">
        <v>36000000</v>
      </c>
    </row>
    <row r="58" spans="1:10" x14ac:dyDescent="0.25">
      <c r="A58">
        <v>55</v>
      </c>
      <c r="B58">
        <v>93141500</v>
      </c>
      <c r="C58" t="s">
        <v>1066</v>
      </c>
      <c r="D58">
        <v>2</v>
      </c>
      <c r="E58">
        <v>5</v>
      </c>
      <c r="F58">
        <v>4</v>
      </c>
      <c r="G58">
        <v>1</v>
      </c>
      <c r="H58" t="s">
        <v>1171</v>
      </c>
      <c r="I58">
        <v>5</v>
      </c>
      <c r="J58" s="400">
        <v>152024000</v>
      </c>
    </row>
    <row r="59" spans="1:10" x14ac:dyDescent="0.25">
      <c r="A59">
        <v>56</v>
      </c>
      <c r="B59" t="s">
        <v>1251</v>
      </c>
      <c r="C59" t="s">
        <v>1067</v>
      </c>
      <c r="D59">
        <v>1</v>
      </c>
      <c r="E59">
        <v>1</v>
      </c>
      <c r="F59">
        <v>7</v>
      </c>
      <c r="G59">
        <v>1</v>
      </c>
      <c r="H59" t="s">
        <v>1166</v>
      </c>
      <c r="I59">
        <v>5</v>
      </c>
      <c r="J59" s="400">
        <v>42000000</v>
      </c>
    </row>
    <row r="60" spans="1:10" x14ac:dyDescent="0.25">
      <c r="A60">
        <v>57</v>
      </c>
      <c r="B60" t="s">
        <v>1251</v>
      </c>
      <c r="C60" t="s">
        <v>1068</v>
      </c>
      <c r="D60">
        <v>1</v>
      </c>
      <c r="E60">
        <v>1</v>
      </c>
      <c r="F60">
        <v>8</v>
      </c>
      <c r="G60">
        <v>1</v>
      </c>
      <c r="H60" t="s">
        <v>1166</v>
      </c>
      <c r="I60">
        <v>5</v>
      </c>
      <c r="J60" s="400">
        <v>19200000</v>
      </c>
    </row>
    <row r="61" spans="1:10" x14ac:dyDescent="0.25">
      <c r="A61">
        <v>58</v>
      </c>
      <c r="B61" t="s">
        <v>1251</v>
      </c>
      <c r="C61" t="s">
        <v>1069</v>
      </c>
      <c r="D61">
        <v>1</v>
      </c>
      <c r="E61">
        <v>1</v>
      </c>
      <c r="F61">
        <v>7</v>
      </c>
      <c r="G61">
        <v>1</v>
      </c>
      <c r="H61" t="s">
        <v>1166</v>
      </c>
      <c r="I61">
        <v>5</v>
      </c>
      <c r="J61" s="400">
        <v>24500000</v>
      </c>
    </row>
    <row r="62" spans="1:10" x14ac:dyDescent="0.25">
      <c r="A62">
        <v>59</v>
      </c>
      <c r="B62" t="s">
        <v>1251</v>
      </c>
      <c r="C62" t="s">
        <v>1070</v>
      </c>
      <c r="D62">
        <v>1</v>
      </c>
      <c r="E62">
        <v>1</v>
      </c>
      <c r="F62">
        <v>11</v>
      </c>
      <c r="G62">
        <v>1</v>
      </c>
      <c r="H62" t="s">
        <v>1166</v>
      </c>
      <c r="I62">
        <v>5</v>
      </c>
      <c r="J62" s="400">
        <v>71500000</v>
      </c>
    </row>
    <row r="63" spans="1:10" x14ac:dyDescent="0.25">
      <c r="A63">
        <v>60</v>
      </c>
      <c r="B63" t="s">
        <v>1251</v>
      </c>
      <c r="C63" t="s">
        <v>1071</v>
      </c>
      <c r="D63">
        <v>1</v>
      </c>
      <c r="E63">
        <v>1</v>
      </c>
      <c r="F63">
        <v>7</v>
      </c>
      <c r="G63">
        <v>1</v>
      </c>
      <c r="H63" t="s">
        <v>1166</v>
      </c>
      <c r="I63">
        <v>5</v>
      </c>
      <c r="J63" s="400">
        <v>129500000</v>
      </c>
    </row>
    <row r="64" spans="1:10" x14ac:dyDescent="0.25">
      <c r="A64">
        <v>61</v>
      </c>
      <c r="B64">
        <v>95111600</v>
      </c>
      <c r="C64" t="s">
        <v>1172</v>
      </c>
      <c r="D64">
        <v>2</v>
      </c>
      <c r="E64">
        <v>6</v>
      </c>
      <c r="F64">
        <v>6</v>
      </c>
      <c r="G64">
        <v>1</v>
      </c>
      <c r="H64" t="s">
        <v>1168</v>
      </c>
      <c r="I64">
        <v>5</v>
      </c>
      <c r="J64" s="400">
        <v>2202361000</v>
      </c>
    </row>
    <row r="65" spans="1:10" x14ac:dyDescent="0.25">
      <c r="A65">
        <v>62</v>
      </c>
      <c r="B65" t="s">
        <v>1251</v>
      </c>
      <c r="C65" t="s">
        <v>1173</v>
      </c>
      <c r="D65">
        <v>1</v>
      </c>
      <c r="E65">
        <v>1</v>
      </c>
      <c r="F65">
        <v>7</v>
      </c>
      <c r="G65">
        <v>1</v>
      </c>
      <c r="H65" t="s">
        <v>1166</v>
      </c>
      <c r="I65">
        <v>5</v>
      </c>
      <c r="J65" s="400">
        <v>42000000</v>
      </c>
    </row>
    <row r="66" spans="1:10" x14ac:dyDescent="0.25">
      <c r="A66">
        <v>63</v>
      </c>
      <c r="B66" t="s">
        <v>1251</v>
      </c>
      <c r="C66" t="s">
        <v>1174</v>
      </c>
      <c r="D66">
        <v>1</v>
      </c>
      <c r="E66">
        <v>1</v>
      </c>
      <c r="F66">
        <v>7</v>
      </c>
      <c r="G66">
        <v>1</v>
      </c>
      <c r="H66" t="s">
        <v>1166</v>
      </c>
      <c r="I66">
        <v>5</v>
      </c>
      <c r="J66" s="400">
        <v>42000000</v>
      </c>
    </row>
    <row r="67" spans="1:10" x14ac:dyDescent="0.25">
      <c r="A67">
        <v>64</v>
      </c>
      <c r="B67" t="s">
        <v>1251</v>
      </c>
      <c r="C67" t="s">
        <v>1175</v>
      </c>
      <c r="D67">
        <v>1</v>
      </c>
      <c r="E67">
        <v>1</v>
      </c>
      <c r="F67">
        <v>11</v>
      </c>
      <c r="G67">
        <v>1</v>
      </c>
      <c r="H67" t="s">
        <v>1166</v>
      </c>
      <c r="I67">
        <v>5</v>
      </c>
      <c r="J67" s="400">
        <v>55000000</v>
      </c>
    </row>
    <row r="68" spans="1:10" x14ac:dyDescent="0.25">
      <c r="A68">
        <v>65</v>
      </c>
      <c r="B68" t="s">
        <v>1251</v>
      </c>
      <c r="C68" t="s">
        <v>1176</v>
      </c>
      <c r="D68">
        <v>1</v>
      </c>
      <c r="E68">
        <v>1</v>
      </c>
      <c r="F68">
        <v>6</v>
      </c>
      <c r="G68">
        <v>1</v>
      </c>
      <c r="H68" t="s">
        <v>1166</v>
      </c>
      <c r="I68">
        <v>5</v>
      </c>
      <c r="J68" s="400">
        <v>30000000</v>
      </c>
    </row>
    <row r="69" spans="1:10" x14ac:dyDescent="0.25">
      <c r="A69">
        <v>66</v>
      </c>
      <c r="B69" t="s">
        <v>1251</v>
      </c>
      <c r="C69" t="s">
        <v>1177</v>
      </c>
      <c r="D69">
        <v>1</v>
      </c>
      <c r="E69">
        <v>1</v>
      </c>
      <c r="F69">
        <v>8</v>
      </c>
      <c r="G69">
        <v>1</v>
      </c>
      <c r="H69" t="s">
        <v>1166</v>
      </c>
      <c r="I69">
        <v>5</v>
      </c>
      <c r="J69" s="400">
        <v>28000000</v>
      </c>
    </row>
    <row r="70" spans="1:10" x14ac:dyDescent="0.25">
      <c r="A70">
        <v>67</v>
      </c>
      <c r="B70">
        <v>95111600</v>
      </c>
      <c r="C70" t="s">
        <v>1178</v>
      </c>
      <c r="D70">
        <v>2</v>
      </c>
      <c r="E70">
        <v>6</v>
      </c>
      <c r="F70">
        <v>6</v>
      </c>
      <c r="G70">
        <v>1</v>
      </c>
      <c r="H70" t="s">
        <v>1168</v>
      </c>
      <c r="I70">
        <v>5</v>
      </c>
      <c r="J70" s="400">
        <v>292546000</v>
      </c>
    </row>
    <row r="71" spans="1:10" x14ac:dyDescent="0.25">
      <c r="A71">
        <v>68</v>
      </c>
      <c r="B71" t="s">
        <v>1251</v>
      </c>
      <c r="C71" t="s">
        <v>1179</v>
      </c>
      <c r="D71">
        <v>1</v>
      </c>
      <c r="E71">
        <v>1</v>
      </c>
      <c r="F71">
        <v>11</v>
      </c>
      <c r="G71">
        <v>1</v>
      </c>
      <c r="H71" t="s">
        <v>1166</v>
      </c>
      <c r="I71">
        <v>5</v>
      </c>
      <c r="J71" s="400">
        <v>59400000</v>
      </c>
    </row>
    <row r="72" spans="1:10" x14ac:dyDescent="0.25">
      <c r="A72">
        <v>69</v>
      </c>
      <c r="B72" t="s">
        <v>1251</v>
      </c>
      <c r="C72" t="s">
        <v>1180</v>
      </c>
      <c r="D72">
        <v>1</v>
      </c>
      <c r="E72">
        <v>1</v>
      </c>
      <c r="F72">
        <v>11</v>
      </c>
      <c r="G72">
        <v>1</v>
      </c>
      <c r="H72" t="s">
        <v>1166</v>
      </c>
      <c r="I72">
        <v>5</v>
      </c>
      <c r="J72" s="400">
        <v>59400000</v>
      </c>
    </row>
    <row r="73" spans="1:10" x14ac:dyDescent="0.25">
      <c r="A73">
        <v>70</v>
      </c>
      <c r="B73" t="s">
        <v>1251</v>
      </c>
      <c r="C73" t="s">
        <v>1181</v>
      </c>
      <c r="D73">
        <v>1</v>
      </c>
      <c r="E73">
        <v>1</v>
      </c>
      <c r="F73">
        <v>11</v>
      </c>
      <c r="G73">
        <v>1</v>
      </c>
      <c r="H73" t="s">
        <v>1166</v>
      </c>
      <c r="I73">
        <v>5</v>
      </c>
      <c r="J73" s="400">
        <v>59400000</v>
      </c>
    </row>
    <row r="74" spans="1:10" x14ac:dyDescent="0.25">
      <c r="A74">
        <v>71</v>
      </c>
      <c r="B74" t="s">
        <v>1251</v>
      </c>
      <c r="C74" t="s">
        <v>1182</v>
      </c>
      <c r="D74">
        <v>1</v>
      </c>
      <c r="E74">
        <v>1</v>
      </c>
      <c r="F74">
        <v>11</v>
      </c>
      <c r="G74">
        <v>1</v>
      </c>
      <c r="H74" t="s">
        <v>1166</v>
      </c>
      <c r="I74">
        <v>5</v>
      </c>
      <c r="J74" s="400">
        <v>59400000</v>
      </c>
    </row>
    <row r="75" spans="1:10" x14ac:dyDescent="0.25">
      <c r="A75">
        <v>72</v>
      </c>
      <c r="B75" t="s">
        <v>1251</v>
      </c>
      <c r="C75" t="s">
        <v>1183</v>
      </c>
      <c r="D75">
        <v>1</v>
      </c>
      <c r="E75">
        <v>1</v>
      </c>
      <c r="F75">
        <v>11</v>
      </c>
      <c r="G75">
        <v>1</v>
      </c>
      <c r="H75" t="s">
        <v>1166</v>
      </c>
      <c r="I75">
        <v>5</v>
      </c>
      <c r="J75" s="400">
        <v>77000000</v>
      </c>
    </row>
    <row r="76" spans="1:10" x14ac:dyDescent="0.25">
      <c r="A76">
        <v>73</v>
      </c>
      <c r="B76" t="s">
        <v>1251</v>
      </c>
      <c r="C76" t="s">
        <v>1184</v>
      </c>
      <c r="D76">
        <v>1</v>
      </c>
      <c r="E76">
        <v>1</v>
      </c>
      <c r="F76">
        <v>11</v>
      </c>
      <c r="G76">
        <v>1</v>
      </c>
      <c r="H76" t="s">
        <v>1166</v>
      </c>
      <c r="I76">
        <v>5</v>
      </c>
      <c r="J76" s="400">
        <v>88000000</v>
      </c>
    </row>
    <row r="77" spans="1:10" x14ac:dyDescent="0.25">
      <c r="A77">
        <v>74</v>
      </c>
      <c r="B77" t="s">
        <v>1251</v>
      </c>
      <c r="C77" t="s">
        <v>1191</v>
      </c>
      <c r="D77">
        <v>1</v>
      </c>
      <c r="E77">
        <v>1</v>
      </c>
      <c r="F77">
        <v>10</v>
      </c>
      <c r="G77">
        <v>1</v>
      </c>
      <c r="H77" t="s">
        <v>1166</v>
      </c>
      <c r="I77">
        <v>5</v>
      </c>
      <c r="J77" s="400">
        <v>53000000</v>
      </c>
    </row>
    <row r="78" spans="1:10" x14ac:dyDescent="0.25">
      <c r="A78">
        <v>75</v>
      </c>
      <c r="B78" t="s">
        <v>1251</v>
      </c>
      <c r="C78" t="s">
        <v>1192</v>
      </c>
      <c r="D78">
        <v>1</v>
      </c>
      <c r="E78">
        <v>1</v>
      </c>
      <c r="F78">
        <v>10</v>
      </c>
      <c r="G78">
        <v>1</v>
      </c>
      <c r="H78" t="s">
        <v>1166</v>
      </c>
      <c r="I78">
        <v>5</v>
      </c>
      <c r="J78" s="400">
        <v>45140000</v>
      </c>
    </row>
    <row r="79" spans="1:10" x14ac:dyDescent="0.25">
      <c r="A79">
        <v>76</v>
      </c>
      <c r="B79" t="s">
        <v>1251</v>
      </c>
      <c r="C79" t="s">
        <v>1193</v>
      </c>
      <c r="D79">
        <v>1</v>
      </c>
      <c r="E79">
        <v>1</v>
      </c>
      <c r="F79">
        <v>11</v>
      </c>
      <c r="G79">
        <v>1</v>
      </c>
      <c r="H79" t="s">
        <v>1166</v>
      </c>
      <c r="I79">
        <v>5</v>
      </c>
      <c r="J79" s="400">
        <v>29700000</v>
      </c>
    </row>
    <row r="80" spans="1:10" x14ac:dyDescent="0.25">
      <c r="A80">
        <v>77</v>
      </c>
      <c r="B80" t="s">
        <v>1251</v>
      </c>
      <c r="C80" t="s">
        <v>1194</v>
      </c>
      <c r="D80">
        <v>1</v>
      </c>
      <c r="E80">
        <v>1</v>
      </c>
      <c r="F80">
        <v>11</v>
      </c>
      <c r="G80">
        <v>1</v>
      </c>
      <c r="H80" t="s">
        <v>1166</v>
      </c>
      <c r="I80">
        <v>5</v>
      </c>
      <c r="J80" s="400">
        <v>27500000</v>
      </c>
    </row>
    <row r="81" spans="1:10" x14ac:dyDescent="0.25">
      <c r="A81">
        <v>78</v>
      </c>
      <c r="B81" t="s">
        <v>1251</v>
      </c>
      <c r="C81" t="s">
        <v>1195</v>
      </c>
      <c r="D81">
        <v>1</v>
      </c>
      <c r="E81">
        <v>1</v>
      </c>
      <c r="F81">
        <v>11</v>
      </c>
      <c r="G81">
        <v>1</v>
      </c>
      <c r="H81" t="s">
        <v>1166</v>
      </c>
      <c r="I81">
        <v>5</v>
      </c>
      <c r="J81" s="400">
        <v>29700000</v>
      </c>
    </row>
    <row r="82" spans="1:10" x14ac:dyDescent="0.25">
      <c r="A82">
        <v>79</v>
      </c>
      <c r="B82" t="s">
        <v>1251</v>
      </c>
      <c r="C82" t="s">
        <v>1196</v>
      </c>
      <c r="D82">
        <v>1</v>
      </c>
      <c r="E82">
        <v>1</v>
      </c>
      <c r="F82">
        <v>11</v>
      </c>
      <c r="G82">
        <v>1</v>
      </c>
      <c r="H82" t="s">
        <v>1166</v>
      </c>
      <c r="I82">
        <v>5</v>
      </c>
      <c r="J82" s="400">
        <v>27500000</v>
      </c>
    </row>
    <row r="83" spans="1:10" x14ac:dyDescent="0.25">
      <c r="A83">
        <v>80</v>
      </c>
      <c r="B83" t="s">
        <v>1251</v>
      </c>
      <c r="C83" t="s">
        <v>1197</v>
      </c>
      <c r="D83">
        <v>1</v>
      </c>
      <c r="E83">
        <v>1</v>
      </c>
      <c r="F83">
        <v>11</v>
      </c>
      <c r="G83">
        <v>1</v>
      </c>
      <c r="H83" t="s">
        <v>1166</v>
      </c>
      <c r="I83">
        <v>5</v>
      </c>
      <c r="J83" s="400">
        <v>38500000</v>
      </c>
    </row>
    <row r="84" spans="1:10" x14ac:dyDescent="0.25">
      <c r="A84">
        <v>81</v>
      </c>
      <c r="B84" t="s">
        <v>1251</v>
      </c>
      <c r="C84" t="s">
        <v>1185</v>
      </c>
      <c r="D84">
        <v>1</v>
      </c>
      <c r="E84">
        <v>1</v>
      </c>
      <c r="F84">
        <v>11</v>
      </c>
      <c r="G84">
        <v>1</v>
      </c>
      <c r="H84" t="s">
        <v>1166</v>
      </c>
      <c r="I84">
        <v>5</v>
      </c>
      <c r="J84" s="400">
        <v>38500000</v>
      </c>
    </row>
    <row r="85" spans="1:10" x14ac:dyDescent="0.25">
      <c r="A85">
        <v>82</v>
      </c>
      <c r="B85" t="s">
        <v>1251</v>
      </c>
      <c r="C85" t="s">
        <v>1198</v>
      </c>
      <c r="D85">
        <v>1</v>
      </c>
      <c r="E85">
        <v>1</v>
      </c>
      <c r="F85">
        <v>6</v>
      </c>
      <c r="G85">
        <v>1</v>
      </c>
      <c r="H85" t="s">
        <v>1166</v>
      </c>
      <c r="I85">
        <v>5</v>
      </c>
      <c r="J85" s="400">
        <v>14400000</v>
      </c>
    </row>
    <row r="86" spans="1:10" x14ac:dyDescent="0.25">
      <c r="A86">
        <v>83</v>
      </c>
      <c r="B86" t="s">
        <v>1251</v>
      </c>
      <c r="C86" t="s">
        <v>1186</v>
      </c>
      <c r="D86">
        <v>1</v>
      </c>
      <c r="E86">
        <v>1</v>
      </c>
      <c r="F86">
        <v>6</v>
      </c>
      <c r="G86">
        <v>1</v>
      </c>
      <c r="H86" t="s">
        <v>1166</v>
      </c>
      <c r="I86">
        <v>5</v>
      </c>
      <c r="J86" s="400">
        <v>14400000</v>
      </c>
    </row>
    <row r="87" spans="1:10" x14ac:dyDescent="0.25">
      <c r="A87">
        <v>84</v>
      </c>
      <c r="B87" t="s">
        <v>1251</v>
      </c>
      <c r="C87" t="s">
        <v>1199</v>
      </c>
      <c r="D87">
        <v>1</v>
      </c>
      <c r="E87">
        <v>1</v>
      </c>
      <c r="F87">
        <v>11</v>
      </c>
      <c r="G87">
        <v>1</v>
      </c>
      <c r="H87" t="s">
        <v>1166</v>
      </c>
      <c r="I87">
        <v>5</v>
      </c>
      <c r="J87" s="400">
        <v>38500000</v>
      </c>
    </row>
    <row r="88" spans="1:10" x14ac:dyDescent="0.25">
      <c r="A88">
        <v>85</v>
      </c>
      <c r="B88" t="s">
        <v>1251</v>
      </c>
      <c r="C88" t="s">
        <v>1200</v>
      </c>
      <c r="D88">
        <v>1</v>
      </c>
      <c r="E88">
        <v>1</v>
      </c>
      <c r="F88">
        <v>11</v>
      </c>
      <c r="G88">
        <v>1</v>
      </c>
      <c r="H88" t="s">
        <v>1166</v>
      </c>
      <c r="I88">
        <v>5</v>
      </c>
      <c r="J88" s="400">
        <v>24200000</v>
      </c>
    </row>
    <row r="89" spans="1:10" x14ac:dyDescent="0.25">
      <c r="A89">
        <v>86</v>
      </c>
      <c r="B89" t="s">
        <v>1251</v>
      </c>
      <c r="C89" t="s">
        <v>1187</v>
      </c>
      <c r="D89">
        <v>1</v>
      </c>
      <c r="E89">
        <v>1</v>
      </c>
      <c r="F89">
        <v>11</v>
      </c>
      <c r="G89">
        <v>1</v>
      </c>
      <c r="H89" t="s">
        <v>1166</v>
      </c>
      <c r="I89">
        <v>5</v>
      </c>
      <c r="J89" s="400">
        <v>24200000</v>
      </c>
    </row>
    <row r="90" spans="1:10" x14ac:dyDescent="0.25">
      <c r="A90">
        <v>87</v>
      </c>
      <c r="B90" t="s">
        <v>1251</v>
      </c>
      <c r="C90" t="s">
        <v>1201</v>
      </c>
      <c r="D90">
        <v>1</v>
      </c>
      <c r="E90">
        <v>1</v>
      </c>
      <c r="F90">
        <v>8</v>
      </c>
      <c r="G90">
        <v>1</v>
      </c>
      <c r="H90" t="s">
        <v>1166</v>
      </c>
      <c r="I90">
        <v>5</v>
      </c>
      <c r="J90" s="400">
        <v>40000000</v>
      </c>
    </row>
    <row r="91" spans="1:10" x14ac:dyDescent="0.25">
      <c r="A91">
        <v>88</v>
      </c>
      <c r="B91" t="s">
        <v>1251</v>
      </c>
      <c r="C91" t="s">
        <v>1202</v>
      </c>
      <c r="D91">
        <v>1</v>
      </c>
      <c r="E91">
        <v>1</v>
      </c>
      <c r="F91">
        <v>9</v>
      </c>
      <c r="G91">
        <v>1</v>
      </c>
      <c r="H91" t="s">
        <v>1166</v>
      </c>
      <c r="I91">
        <v>5</v>
      </c>
      <c r="J91" s="400">
        <v>46800000</v>
      </c>
    </row>
    <row r="92" spans="1:10" x14ac:dyDescent="0.25">
      <c r="A92">
        <v>89</v>
      </c>
      <c r="B92" t="s">
        <v>1251</v>
      </c>
      <c r="C92" t="s">
        <v>1203</v>
      </c>
      <c r="D92">
        <v>1</v>
      </c>
      <c r="E92">
        <v>1</v>
      </c>
      <c r="F92">
        <v>6</v>
      </c>
      <c r="G92">
        <v>1</v>
      </c>
      <c r="H92" t="s">
        <v>1166</v>
      </c>
      <c r="I92">
        <v>5</v>
      </c>
      <c r="J92" s="400">
        <v>14400000</v>
      </c>
    </row>
    <row r="93" spans="1:10" x14ac:dyDescent="0.25">
      <c r="A93">
        <v>90</v>
      </c>
      <c r="B93" t="s">
        <v>1251</v>
      </c>
      <c r="C93" t="s">
        <v>1204</v>
      </c>
      <c r="D93">
        <v>1</v>
      </c>
      <c r="E93">
        <v>1</v>
      </c>
      <c r="F93">
        <v>11</v>
      </c>
      <c r="G93">
        <v>1</v>
      </c>
      <c r="H93" t="s">
        <v>1166</v>
      </c>
      <c r="I93">
        <v>5</v>
      </c>
      <c r="J93" s="400">
        <v>49654000</v>
      </c>
    </row>
    <row r="94" spans="1:10" x14ac:dyDescent="0.25">
      <c r="A94">
        <v>91</v>
      </c>
      <c r="B94" t="s">
        <v>1251</v>
      </c>
      <c r="C94" t="s">
        <v>1205</v>
      </c>
      <c r="D94">
        <v>1</v>
      </c>
      <c r="E94">
        <v>1</v>
      </c>
      <c r="F94">
        <v>11</v>
      </c>
      <c r="G94">
        <v>1</v>
      </c>
      <c r="H94" t="s">
        <v>1166</v>
      </c>
      <c r="I94">
        <v>5</v>
      </c>
      <c r="J94" s="400">
        <v>55000000</v>
      </c>
    </row>
    <row r="95" spans="1:10" x14ac:dyDescent="0.25">
      <c r="A95">
        <v>92</v>
      </c>
      <c r="B95" t="s">
        <v>1251</v>
      </c>
      <c r="C95" t="s">
        <v>1206</v>
      </c>
      <c r="D95">
        <v>1</v>
      </c>
      <c r="E95">
        <v>1</v>
      </c>
      <c r="F95">
        <v>11</v>
      </c>
      <c r="G95">
        <v>1</v>
      </c>
      <c r="H95" t="s">
        <v>1166</v>
      </c>
      <c r="I95">
        <v>5</v>
      </c>
      <c r="J95" s="400">
        <v>88000000</v>
      </c>
    </row>
    <row r="96" spans="1:10" x14ac:dyDescent="0.25">
      <c r="A96">
        <v>93</v>
      </c>
      <c r="B96" t="s">
        <v>1251</v>
      </c>
      <c r="C96" t="s">
        <v>1207</v>
      </c>
      <c r="D96">
        <v>1</v>
      </c>
      <c r="E96">
        <v>1</v>
      </c>
      <c r="F96">
        <v>8</v>
      </c>
      <c r="G96">
        <v>1</v>
      </c>
      <c r="H96" t="s">
        <v>1166</v>
      </c>
      <c r="I96">
        <v>5</v>
      </c>
      <c r="J96" s="400">
        <v>40000000</v>
      </c>
    </row>
    <row r="97" spans="1:10" x14ac:dyDescent="0.25">
      <c r="A97">
        <v>94</v>
      </c>
      <c r="B97" t="s">
        <v>1251</v>
      </c>
      <c r="C97" t="s">
        <v>1208</v>
      </c>
      <c r="D97">
        <v>1</v>
      </c>
      <c r="E97">
        <v>1</v>
      </c>
      <c r="F97">
        <v>11</v>
      </c>
      <c r="G97">
        <v>1</v>
      </c>
      <c r="H97" t="s">
        <v>1166</v>
      </c>
      <c r="I97">
        <v>5</v>
      </c>
      <c r="J97" s="400">
        <v>55000000</v>
      </c>
    </row>
    <row r="98" spans="1:10" x14ac:dyDescent="0.25">
      <c r="A98">
        <v>95</v>
      </c>
      <c r="B98" t="s">
        <v>1251</v>
      </c>
      <c r="C98" t="s">
        <v>1209</v>
      </c>
      <c r="D98">
        <v>1</v>
      </c>
      <c r="E98">
        <v>1</v>
      </c>
      <c r="F98">
        <v>8</v>
      </c>
      <c r="G98">
        <v>1</v>
      </c>
      <c r="H98" t="s">
        <v>1166</v>
      </c>
      <c r="I98">
        <v>5</v>
      </c>
      <c r="J98" s="400">
        <v>19200000</v>
      </c>
    </row>
    <row r="99" spans="1:10" x14ac:dyDescent="0.25">
      <c r="A99">
        <v>96</v>
      </c>
      <c r="B99" t="s">
        <v>1251</v>
      </c>
      <c r="C99" t="s">
        <v>1210</v>
      </c>
      <c r="D99">
        <v>1</v>
      </c>
      <c r="E99">
        <v>1</v>
      </c>
      <c r="F99">
        <v>11</v>
      </c>
      <c r="G99">
        <v>1</v>
      </c>
      <c r="H99" t="s">
        <v>1166</v>
      </c>
      <c r="I99">
        <v>5</v>
      </c>
      <c r="J99" s="400">
        <v>26400000</v>
      </c>
    </row>
    <row r="100" spans="1:10" x14ac:dyDescent="0.25">
      <c r="A100">
        <v>97</v>
      </c>
      <c r="B100" t="s">
        <v>1251</v>
      </c>
      <c r="C100" t="s">
        <v>1211</v>
      </c>
      <c r="D100">
        <v>1</v>
      </c>
      <c r="E100">
        <v>1</v>
      </c>
      <c r="F100">
        <v>11</v>
      </c>
      <c r="G100">
        <v>1</v>
      </c>
      <c r="H100" t="s">
        <v>1166</v>
      </c>
      <c r="I100">
        <v>5</v>
      </c>
      <c r="J100" s="400">
        <v>88000000</v>
      </c>
    </row>
    <row r="101" spans="1:10" x14ac:dyDescent="0.25">
      <c r="A101">
        <v>98</v>
      </c>
      <c r="B101" t="s">
        <v>1251</v>
      </c>
      <c r="C101" t="s">
        <v>1212</v>
      </c>
      <c r="D101">
        <v>1</v>
      </c>
      <c r="E101">
        <v>1</v>
      </c>
      <c r="F101">
        <v>11</v>
      </c>
      <c r="G101">
        <v>1</v>
      </c>
      <c r="H101" t="s">
        <v>1166</v>
      </c>
      <c r="I101">
        <v>5</v>
      </c>
      <c r="J101" s="400">
        <v>79200000</v>
      </c>
    </row>
    <row r="102" spans="1:10" x14ac:dyDescent="0.25">
      <c r="A102">
        <v>99</v>
      </c>
      <c r="B102" t="s">
        <v>1251</v>
      </c>
      <c r="C102" t="s">
        <v>1213</v>
      </c>
      <c r="D102">
        <v>1</v>
      </c>
      <c r="E102">
        <v>1</v>
      </c>
      <c r="F102">
        <v>9</v>
      </c>
      <c r="G102">
        <v>1</v>
      </c>
      <c r="H102" t="s">
        <v>1166</v>
      </c>
      <c r="I102">
        <v>5</v>
      </c>
      <c r="J102" s="400">
        <v>45000000</v>
      </c>
    </row>
    <row r="103" spans="1:10" x14ac:dyDescent="0.25">
      <c r="A103">
        <v>100</v>
      </c>
      <c r="B103" t="s">
        <v>1251</v>
      </c>
      <c r="C103" t="s">
        <v>1214</v>
      </c>
      <c r="D103">
        <v>1</v>
      </c>
      <c r="E103">
        <v>1</v>
      </c>
      <c r="F103">
        <v>6</v>
      </c>
      <c r="G103">
        <v>1</v>
      </c>
      <c r="H103" t="s">
        <v>1166</v>
      </c>
      <c r="I103">
        <v>5</v>
      </c>
      <c r="J103" s="400">
        <v>14400000</v>
      </c>
    </row>
    <row r="104" spans="1:10" x14ac:dyDescent="0.25">
      <c r="A104">
        <v>101</v>
      </c>
      <c r="B104" t="s">
        <v>1251</v>
      </c>
      <c r="C104" t="s">
        <v>1215</v>
      </c>
      <c r="D104">
        <v>1</v>
      </c>
      <c r="E104">
        <v>1</v>
      </c>
      <c r="F104">
        <v>11</v>
      </c>
      <c r="G104">
        <v>1</v>
      </c>
      <c r="H104" t="s">
        <v>1166</v>
      </c>
      <c r="I104">
        <v>5</v>
      </c>
      <c r="J104" s="400">
        <v>56892000</v>
      </c>
    </row>
    <row r="105" spans="1:10" x14ac:dyDescent="0.25">
      <c r="A105">
        <v>102</v>
      </c>
      <c r="B105" t="s">
        <v>1251</v>
      </c>
      <c r="C105" t="s">
        <v>1216</v>
      </c>
      <c r="D105">
        <v>1</v>
      </c>
      <c r="E105">
        <v>1</v>
      </c>
      <c r="F105">
        <v>11</v>
      </c>
      <c r="G105">
        <v>1</v>
      </c>
      <c r="H105" t="s">
        <v>1166</v>
      </c>
      <c r="I105">
        <v>5</v>
      </c>
      <c r="J105" s="400">
        <v>35200000</v>
      </c>
    </row>
    <row r="106" spans="1:10" x14ac:dyDescent="0.25">
      <c r="A106">
        <v>103</v>
      </c>
      <c r="B106" t="s">
        <v>1251</v>
      </c>
      <c r="C106" t="s">
        <v>1217</v>
      </c>
      <c r="D106">
        <v>1</v>
      </c>
      <c r="E106">
        <v>1</v>
      </c>
      <c r="F106">
        <v>6</v>
      </c>
      <c r="G106">
        <v>1</v>
      </c>
      <c r="H106" t="s">
        <v>1166</v>
      </c>
      <c r="I106">
        <v>5</v>
      </c>
      <c r="J106" s="400">
        <v>36000000</v>
      </c>
    </row>
    <row r="107" spans="1:10" x14ac:dyDescent="0.25">
      <c r="A107">
        <v>104</v>
      </c>
      <c r="B107" t="s">
        <v>1264</v>
      </c>
      <c r="C107" t="s">
        <v>1254</v>
      </c>
      <c r="D107">
        <v>2</v>
      </c>
      <c r="E107">
        <v>3</v>
      </c>
      <c r="F107">
        <v>5</v>
      </c>
      <c r="G107">
        <v>1</v>
      </c>
      <c r="H107" t="s">
        <v>1169</v>
      </c>
      <c r="I107">
        <v>5</v>
      </c>
      <c r="J107" s="400">
        <v>4852000</v>
      </c>
    </row>
    <row r="108" spans="1:10" x14ac:dyDescent="0.25">
      <c r="A108">
        <v>105</v>
      </c>
      <c r="B108" t="s">
        <v>1251</v>
      </c>
      <c r="C108" t="s">
        <v>1218</v>
      </c>
      <c r="D108">
        <v>1</v>
      </c>
      <c r="E108">
        <v>1</v>
      </c>
      <c r="F108">
        <v>6</v>
      </c>
      <c r="G108">
        <v>1</v>
      </c>
      <c r="H108" t="s">
        <v>1166</v>
      </c>
      <c r="I108">
        <v>5</v>
      </c>
      <c r="J108" s="400">
        <v>30000000</v>
      </c>
    </row>
    <row r="109" spans="1:10" x14ac:dyDescent="0.25">
      <c r="A109">
        <v>106</v>
      </c>
      <c r="B109" t="s">
        <v>1251</v>
      </c>
      <c r="C109" t="s">
        <v>1219</v>
      </c>
      <c r="D109">
        <v>1</v>
      </c>
      <c r="E109">
        <v>1</v>
      </c>
      <c r="F109">
        <v>9</v>
      </c>
      <c r="G109">
        <v>1</v>
      </c>
      <c r="H109" t="s">
        <v>1166</v>
      </c>
      <c r="I109">
        <v>5</v>
      </c>
      <c r="J109" s="400">
        <v>45000000</v>
      </c>
    </row>
    <row r="110" spans="1:10" x14ac:dyDescent="0.25">
      <c r="A110">
        <v>107</v>
      </c>
      <c r="B110" t="s">
        <v>1251</v>
      </c>
      <c r="C110" t="s">
        <v>1220</v>
      </c>
      <c r="D110">
        <v>1</v>
      </c>
      <c r="E110">
        <v>1</v>
      </c>
      <c r="F110">
        <v>9</v>
      </c>
      <c r="G110">
        <v>1</v>
      </c>
      <c r="H110" t="s">
        <v>1166</v>
      </c>
      <c r="I110">
        <v>5</v>
      </c>
      <c r="J110" s="400">
        <v>24300000</v>
      </c>
    </row>
    <row r="111" spans="1:10" x14ac:dyDescent="0.25">
      <c r="A111">
        <v>108</v>
      </c>
      <c r="B111" t="s">
        <v>1251</v>
      </c>
      <c r="C111" t="s">
        <v>1221</v>
      </c>
      <c r="D111">
        <v>1</v>
      </c>
      <c r="E111">
        <v>1</v>
      </c>
      <c r="F111">
        <v>9</v>
      </c>
      <c r="G111">
        <v>1</v>
      </c>
      <c r="H111" t="s">
        <v>1166</v>
      </c>
      <c r="I111">
        <v>5</v>
      </c>
      <c r="J111" s="400">
        <v>45000000</v>
      </c>
    </row>
    <row r="112" spans="1:10" x14ac:dyDescent="0.25">
      <c r="A112">
        <v>109</v>
      </c>
      <c r="B112" t="s">
        <v>1251</v>
      </c>
      <c r="C112" t="s">
        <v>1188</v>
      </c>
      <c r="D112">
        <v>1</v>
      </c>
      <c r="E112">
        <v>1</v>
      </c>
      <c r="F112">
        <v>9</v>
      </c>
      <c r="G112">
        <v>1</v>
      </c>
      <c r="H112" t="s">
        <v>1166</v>
      </c>
      <c r="I112">
        <v>5</v>
      </c>
      <c r="J112" s="400">
        <v>45000000</v>
      </c>
    </row>
    <row r="113" spans="1:10" x14ac:dyDescent="0.25">
      <c r="A113">
        <v>110</v>
      </c>
      <c r="B113" t="s">
        <v>1251</v>
      </c>
      <c r="C113" t="s">
        <v>1189</v>
      </c>
      <c r="D113">
        <v>1</v>
      </c>
      <c r="E113">
        <v>1</v>
      </c>
      <c r="F113">
        <v>9</v>
      </c>
      <c r="G113">
        <v>1</v>
      </c>
      <c r="H113" t="s">
        <v>1166</v>
      </c>
      <c r="I113">
        <v>5</v>
      </c>
      <c r="J113" s="400">
        <v>45000000</v>
      </c>
    </row>
    <row r="114" spans="1:10" x14ac:dyDescent="0.25">
      <c r="A114">
        <v>111</v>
      </c>
      <c r="B114" t="s">
        <v>1251</v>
      </c>
      <c r="C114" t="s">
        <v>1244</v>
      </c>
      <c r="D114">
        <v>1</v>
      </c>
      <c r="E114">
        <v>1</v>
      </c>
      <c r="F114">
        <v>9</v>
      </c>
      <c r="G114">
        <v>1</v>
      </c>
      <c r="H114" t="s">
        <v>1166</v>
      </c>
      <c r="I114">
        <v>5</v>
      </c>
      <c r="J114" s="400">
        <v>45000000</v>
      </c>
    </row>
    <row r="115" spans="1:10" x14ac:dyDescent="0.25">
      <c r="A115">
        <v>112</v>
      </c>
      <c r="B115" t="s">
        <v>1251</v>
      </c>
      <c r="C115" t="s">
        <v>1222</v>
      </c>
      <c r="D115">
        <v>1</v>
      </c>
      <c r="E115">
        <v>1</v>
      </c>
      <c r="F115">
        <v>9</v>
      </c>
      <c r="G115">
        <v>1</v>
      </c>
      <c r="H115" t="s">
        <v>1166</v>
      </c>
      <c r="I115">
        <v>5</v>
      </c>
      <c r="J115" s="400">
        <v>45000000</v>
      </c>
    </row>
    <row r="116" spans="1:10" x14ac:dyDescent="0.25">
      <c r="A116">
        <v>113</v>
      </c>
      <c r="B116" t="s">
        <v>1251</v>
      </c>
      <c r="C116" t="s">
        <v>1223</v>
      </c>
      <c r="D116">
        <v>1</v>
      </c>
      <c r="E116">
        <v>1</v>
      </c>
      <c r="F116">
        <v>9</v>
      </c>
      <c r="G116">
        <v>1</v>
      </c>
      <c r="H116" t="s">
        <v>1166</v>
      </c>
      <c r="I116">
        <v>5</v>
      </c>
      <c r="J116" s="400">
        <v>45000000</v>
      </c>
    </row>
    <row r="117" spans="1:10" x14ac:dyDescent="0.25">
      <c r="A117">
        <v>114</v>
      </c>
      <c r="B117" t="s">
        <v>1251</v>
      </c>
      <c r="C117" t="s">
        <v>1224</v>
      </c>
      <c r="D117">
        <v>1</v>
      </c>
      <c r="E117">
        <v>1</v>
      </c>
      <c r="F117">
        <v>9</v>
      </c>
      <c r="G117">
        <v>1</v>
      </c>
      <c r="H117" t="s">
        <v>1166</v>
      </c>
      <c r="I117">
        <v>5</v>
      </c>
      <c r="J117" s="400">
        <v>21600000</v>
      </c>
    </row>
    <row r="118" spans="1:10" x14ac:dyDescent="0.25">
      <c r="A118">
        <v>115</v>
      </c>
      <c r="B118" t="s">
        <v>1251</v>
      </c>
      <c r="C118" t="s">
        <v>1190</v>
      </c>
      <c r="D118">
        <v>1</v>
      </c>
      <c r="E118">
        <v>1</v>
      </c>
      <c r="F118">
        <v>9</v>
      </c>
      <c r="G118">
        <v>1</v>
      </c>
      <c r="H118" t="s">
        <v>1166</v>
      </c>
      <c r="I118">
        <v>5</v>
      </c>
      <c r="J118" s="400">
        <v>21600000</v>
      </c>
    </row>
    <row r="119" spans="1:10" x14ac:dyDescent="0.25">
      <c r="A119">
        <v>116</v>
      </c>
      <c r="B119" t="s">
        <v>1251</v>
      </c>
      <c r="C119" t="s">
        <v>1225</v>
      </c>
      <c r="D119">
        <v>1</v>
      </c>
      <c r="E119">
        <v>1</v>
      </c>
      <c r="F119">
        <v>9</v>
      </c>
      <c r="G119">
        <v>1</v>
      </c>
      <c r="H119" t="s">
        <v>1166</v>
      </c>
      <c r="I119">
        <v>5</v>
      </c>
      <c r="J119" s="400">
        <v>16200000</v>
      </c>
    </row>
    <row r="120" spans="1:10" x14ac:dyDescent="0.25">
      <c r="A120">
        <v>117</v>
      </c>
      <c r="B120" t="s">
        <v>1251</v>
      </c>
      <c r="C120" t="s">
        <v>1226</v>
      </c>
      <c r="D120">
        <v>1</v>
      </c>
      <c r="E120">
        <v>1</v>
      </c>
      <c r="F120">
        <v>6</v>
      </c>
      <c r="G120">
        <v>1</v>
      </c>
      <c r="H120" t="s">
        <v>1166</v>
      </c>
      <c r="I120">
        <v>5</v>
      </c>
      <c r="J120" s="400">
        <v>30000000</v>
      </c>
    </row>
    <row r="121" spans="1:10" x14ac:dyDescent="0.25">
      <c r="A121">
        <v>118</v>
      </c>
      <c r="B121" t="s">
        <v>1251</v>
      </c>
      <c r="C121" t="s">
        <v>1227</v>
      </c>
      <c r="D121">
        <v>1</v>
      </c>
      <c r="E121">
        <v>1</v>
      </c>
      <c r="F121">
        <v>9</v>
      </c>
      <c r="G121">
        <v>1</v>
      </c>
      <c r="H121" t="s">
        <v>1166</v>
      </c>
      <c r="I121">
        <v>5</v>
      </c>
      <c r="J121" s="400">
        <v>40500000</v>
      </c>
    </row>
    <row r="122" spans="1:10" x14ac:dyDescent="0.25">
      <c r="A122">
        <v>119</v>
      </c>
      <c r="B122" t="s">
        <v>1251</v>
      </c>
      <c r="C122" t="s">
        <v>1228</v>
      </c>
      <c r="D122">
        <v>1</v>
      </c>
      <c r="E122">
        <v>1</v>
      </c>
      <c r="F122">
        <v>6</v>
      </c>
      <c r="G122">
        <v>1</v>
      </c>
      <c r="H122" t="s">
        <v>1166</v>
      </c>
      <c r="I122">
        <v>5</v>
      </c>
      <c r="J122" s="400">
        <v>14400000</v>
      </c>
    </row>
    <row r="123" spans="1:10" x14ac:dyDescent="0.25">
      <c r="A123">
        <v>120</v>
      </c>
      <c r="B123" t="s">
        <v>1083</v>
      </c>
      <c r="C123" t="s">
        <v>1229</v>
      </c>
      <c r="D123">
        <v>2</v>
      </c>
      <c r="E123">
        <v>3</v>
      </c>
      <c r="F123">
        <v>1</v>
      </c>
      <c r="G123" t="s">
        <v>49</v>
      </c>
      <c r="H123" t="s">
        <v>1169</v>
      </c>
      <c r="I123">
        <v>5</v>
      </c>
      <c r="J123" s="400">
        <v>10000000</v>
      </c>
    </row>
    <row r="124" spans="1:10" x14ac:dyDescent="0.25">
      <c r="A124">
        <v>121</v>
      </c>
      <c r="B124" t="s">
        <v>1083</v>
      </c>
      <c r="C124" t="s">
        <v>1230</v>
      </c>
      <c r="D124">
        <v>2</v>
      </c>
      <c r="E124">
        <v>3</v>
      </c>
      <c r="F124">
        <v>1</v>
      </c>
      <c r="G124" t="s">
        <v>49</v>
      </c>
      <c r="H124" t="s">
        <v>1169</v>
      </c>
      <c r="I124">
        <v>5</v>
      </c>
      <c r="J124" s="400">
        <v>2000000</v>
      </c>
    </row>
    <row r="125" spans="1:10" x14ac:dyDescent="0.25">
      <c r="A125">
        <v>122</v>
      </c>
      <c r="B125">
        <v>15101506</v>
      </c>
      <c r="C125" t="s">
        <v>1231</v>
      </c>
      <c r="D125">
        <v>1</v>
      </c>
      <c r="E125">
        <v>3</v>
      </c>
      <c r="F125">
        <v>12</v>
      </c>
      <c r="G125" t="s">
        <v>49</v>
      </c>
      <c r="H125" t="s">
        <v>1170</v>
      </c>
      <c r="I125">
        <v>5</v>
      </c>
      <c r="J125" s="400">
        <v>25000000</v>
      </c>
    </row>
    <row r="126" spans="1:10" x14ac:dyDescent="0.25">
      <c r="A126">
        <v>123</v>
      </c>
      <c r="B126" t="s">
        <v>1094</v>
      </c>
      <c r="C126" t="s">
        <v>1232</v>
      </c>
      <c r="D126">
        <v>2</v>
      </c>
      <c r="E126">
        <v>3</v>
      </c>
      <c r="F126">
        <v>1</v>
      </c>
      <c r="G126" t="s">
        <v>49</v>
      </c>
      <c r="H126" t="s">
        <v>1170</v>
      </c>
      <c r="I126">
        <v>5</v>
      </c>
      <c r="J126" s="400">
        <v>5000000</v>
      </c>
    </row>
    <row r="127" spans="1:10" x14ac:dyDescent="0.25">
      <c r="A127">
        <v>124</v>
      </c>
      <c r="B127" t="s">
        <v>1098</v>
      </c>
      <c r="C127" t="s">
        <v>1233</v>
      </c>
      <c r="D127">
        <v>2</v>
      </c>
      <c r="E127">
        <v>4</v>
      </c>
      <c r="F127">
        <v>1</v>
      </c>
      <c r="G127" t="s">
        <v>49</v>
      </c>
      <c r="H127" t="s">
        <v>1170</v>
      </c>
      <c r="I127">
        <v>5</v>
      </c>
      <c r="J127" s="400">
        <v>20000000</v>
      </c>
    </row>
    <row r="128" spans="1:10" x14ac:dyDescent="0.25">
      <c r="A128">
        <v>125</v>
      </c>
      <c r="B128" t="s">
        <v>1102</v>
      </c>
      <c r="C128" t="s">
        <v>1234</v>
      </c>
      <c r="D128">
        <v>2</v>
      </c>
      <c r="E128">
        <v>4</v>
      </c>
      <c r="F128">
        <v>1</v>
      </c>
      <c r="G128" t="s">
        <v>49</v>
      </c>
      <c r="H128" t="s">
        <v>1169</v>
      </c>
      <c r="I128">
        <v>5</v>
      </c>
      <c r="J128" s="400">
        <v>20000000</v>
      </c>
    </row>
    <row r="129" spans="1:10" x14ac:dyDescent="0.25">
      <c r="A129">
        <v>126</v>
      </c>
      <c r="B129">
        <v>76111501</v>
      </c>
      <c r="C129" t="s">
        <v>1235</v>
      </c>
      <c r="D129">
        <v>1</v>
      </c>
      <c r="E129">
        <v>2</v>
      </c>
      <c r="F129">
        <v>12</v>
      </c>
      <c r="G129">
        <v>1</v>
      </c>
      <c r="H129" t="s">
        <v>1170</v>
      </c>
      <c r="I129">
        <v>5</v>
      </c>
      <c r="J129" s="400">
        <v>189000000</v>
      </c>
    </row>
    <row r="130" spans="1:10" x14ac:dyDescent="0.25">
      <c r="A130">
        <v>126</v>
      </c>
      <c r="B130">
        <v>90101600</v>
      </c>
      <c r="C130" t="s">
        <v>1235</v>
      </c>
      <c r="D130">
        <v>1</v>
      </c>
      <c r="E130">
        <v>2</v>
      </c>
      <c r="F130">
        <v>12</v>
      </c>
      <c r="G130" t="s">
        <v>49</v>
      </c>
      <c r="H130" t="s">
        <v>1170</v>
      </c>
      <c r="I130">
        <v>5</v>
      </c>
      <c r="J130" s="400">
        <v>16000000</v>
      </c>
    </row>
    <row r="131" spans="1:10" x14ac:dyDescent="0.25">
      <c r="A131">
        <v>127</v>
      </c>
      <c r="B131">
        <v>78102200</v>
      </c>
      <c r="C131" t="s">
        <v>1236</v>
      </c>
      <c r="D131">
        <v>2</v>
      </c>
      <c r="E131">
        <v>5</v>
      </c>
      <c r="F131">
        <v>12</v>
      </c>
      <c r="G131" t="s">
        <v>49</v>
      </c>
      <c r="H131" t="s">
        <v>1166</v>
      </c>
      <c r="I131">
        <v>5</v>
      </c>
      <c r="J131" s="400">
        <v>10000000</v>
      </c>
    </row>
    <row r="132" spans="1:10" x14ac:dyDescent="0.25">
      <c r="A132">
        <v>128</v>
      </c>
      <c r="B132" t="s">
        <v>1112</v>
      </c>
      <c r="C132" t="s">
        <v>1237</v>
      </c>
      <c r="D132">
        <v>2</v>
      </c>
      <c r="E132">
        <v>3</v>
      </c>
      <c r="F132">
        <v>12</v>
      </c>
      <c r="G132">
        <v>1</v>
      </c>
      <c r="H132" t="s">
        <v>1171</v>
      </c>
      <c r="I132">
        <v>5</v>
      </c>
      <c r="J132" s="400">
        <v>106500000</v>
      </c>
    </row>
    <row r="133" spans="1:10" x14ac:dyDescent="0.25">
      <c r="A133">
        <v>129</v>
      </c>
      <c r="B133" t="s">
        <v>1135</v>
      </c>
      <c r="C133" t="s">
        <v>1238</v>
      </c>
      <c r="D133">
        <v>1</v>
      </c>
      <c r="E133">
        <v>4</v>
      </c>
      <c r="F133">
        <v>12</v>
      </c>
      <c r="G133">
        <v>1</v>
      </c>
      <c r="H133" t="s">
        <v>1167</v>
      </c>
      <c r="I133">
        <v>5</v>
      </c>
      <c r="J133" s="400">
        <v>935000000</v>
      </c>
    </row>
    <row r="134" spans="1:10" x14ac:dyDescent="0.25">
      <c r="A134">
        <v>130</v>
      </c>
      <c r="B134" t="s">
        <v>1149</v>
      </c>
      <c r="C134" t="s">
        <v>1239</v>
      </c>
      <c r="D134">
        <v>6</v>
      </c>
      <c r="E134">
        <v>7</v>
      </c>
      <c r="F134">
        <v>12</v>
      </c>
      <c r="G134">
        <v>1</v>
      </c>
      <c r="H134" t="s">
        <v>1169</v>
      </c>
      <c r="I134">
        <v>5</v>
      </c>
      <c r="J134" s="400">
        <v>18000000</v>
      </c>
    </row>
    <row r="135" spans="1:10" x14ac:dyDescent="0.25">
      <c r="A135">
        <v>131</v>
      </c>
      <c r="B135">
        <v>78181500</v>
      </c>
      <c r="C135" t="s">
        <v>1240</v>
      </c>
      <c r="D135">
        <v>1</v>
      </c>
      <c r="E135">
        <v>3</v>
      </c>
      <c r="F135">
        <v>12</v>
      </c>
      <c r="G135">
        <v>1</v>
      </c>
      <c r="H135" t="s">
        <v>1170</v>
      </c>
      <c r="I135">
        <v>5</v>
      </c>
      <c r="J135" s="400">
        <v>30000000</v>
      </c>
    </row>
    <row r="136" spans="1:10" x14ac:dyDescent="0.25">
      <c r="A136">
        <v>132</v>
      </c>
      <c r="B136" t="s">
        <v>1156</v>
      </c>
      <c r="C136" t="s">
        <v>1241</v>
      </c>
      <c r="D136">
        <v>3</v>
      </c>
      <c r="E136">
        <v>4</v>
      </c>
      <c r="F136">
        <v>1</v>
      </c>
      <c r="G136">
        <v>1</v>
      </c>
      <c r="H136" t="s">
        <v>1170</v>
      </c>
      <c r="I136">
        <v>5</v>
      </c>
      <c r="J136" s="400">
        <v>5000000</v>
      </c>
    </row>
    <row r="137" spans="1:10" x14ac:dyDescent="0.25">
      <c r="A137" t="s">
        <v>590</v>
      </c>
      <c r="J137" s="400">
        <v>11354277000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J24"/>
  <sheetViews>
    <sheetView topLeftCell="A7" workbookViewId="0">
      <selection activeCell="J13" sqref="J13"/>
    </sheetView>
  </sheetViews>
  <sheetFormatPr baseColWidth="10" defaultRowHeight="15" x14ac:dyDescent="0.25"/>
  <cols>
    <col min="6" max="6" width="14.5703125" customWidth="1"/>
    <col min="9" max="9" width="13.7109375" customWidth="1"/>
  </cols>
  <sheetData>
    <row r="9" spans="6:10" x14ac:dyDescent="0.25">
      <c r="G9" s="66">
        <v>44197</v>
      </c>
    </row>
    <row r="11" spans="6:10" x14ac:dyDescent="0.25">
      <c r="F11" s="291">
        <v>3840000</v>
      </c>
      <c r="G11" s="292">
        <v>44216</v>
      </c>
      <c r="H11" s="5">
        <f>+G11-$G$9</f>
        <v>19</v>
      </c>
      <c r="J11" s="6"/>
    </row>
    <row r="12" spans="6:10" x14ac:dyDescent="0.25">
      <c r="F12" s="293">
        <v>2325867</v>
      </c>
      <c r="G12" s="292">
        <v>44211</v>
      </c>
      <c r="H12" s="5">
        <f t="shared" ref="H12:H13" si="0">+G12-$G$9</f>
        <v>14</v>
      </c>
    </row>
    <row r="13" spans="6:10" x14ac:dyDescent="0.25">
      <c r="F13" s="291">
        <v>2792000</v>
      </c>
      <c r="G13" s="292">
        <v>44216</v>
      </c>
      <c r="H13" s="5">
        <f t="shared" si="0"/>
        <v>19</v>
      </c>
    </row>
    <row r="16" spans="6:10" x14ac:dyDescent="0.25">
      <c r="F16" s="6">
        <f>+(F11*H16)/H11</f>
        <v>2627368.4210526315</v>
      </c>
      <c r="H16">
        <v>13</v>
      </c>
    </row>
    <row r="17" spans="6:9" x14ac:dyDescent="0.25">
      <c r="F17" s="6">
        <f t="shared" ref="F17:F18" si="1">+(F12*H17)/H12</f>
        <v>1993600.2857142857</v>
      </c>
      <c r="H17">
        <v>12</v>
      </c>
    </row>
    <row r="18" spans="6:9" x14ac:dyDescent="0.25">
      <c r="F18" s="6">
        <f t="shared" si="1"/>
        <v>1028631.5789473684</v>
      </c>
      <c r="H18">
        <v>7</v>
      </c>
    </row>
    <row r="19" spans="6:9" x14ac:dyDescent="0.25">
      <c r="I19" s="5"/>
    </row>
    <row r="20" spans="6:9" x14ac:dyDescent="0.25">
      <c r="F20" s="6">
        <f>SUM(F16:F18)</f>
        <v>5649600.2857142854</v>
      </c>
      <c r="I20" s="5"/>
    </row>
    <row r="21" spans="6:9" x14ac:dyDescent="0.25">
      <c r="I21" s="5"/>
    </row>
    <row r="22" spans="6:9" x14ac:dyDescent="0.25">
      <c r="F22" s="48">
        <v>5765720</v>
      </c>
    </row>
    <row r="24" spans="6:9" x14ac:dyDescent="0.25">
      <c r="F24" s="6">
        <f>+F22-F20</f>
        <v>116119.71428571455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
  <sheetViews>
    <sheetView tabSelected="1" topLeftCell="A109" workbookViewId="0">
      <selection activeCell="G12" sqref="G12"/>
    </sheetView>
  </sheetViews>
  <sheetFormatPr baseColWidth="10" defaultRowHeight="15" x14ac:dyDescent="0.25"/>
  <cols>
    <col min="3" max="3" width="55.42578125" customWidth="1"/>
    <col min="10" max="11" width="14.140625" style="5" bestFit="1" customWidth="1"/>
    <col min="12" max="12" width="14.140625" style="5" customWidth="1"/>
  </cols>
  <sheetData>
    <row r="1" spans="1:19" x14ac:dyDescent="0.25">
      <c r="A1" s="402" t="s">
        <v>9</v>
      </c>
      <c r="B1" s="402" t="s">
        <v>1265</v>
      </c>
      <c r="C1" s="402" t="s">
        <v>1266</v>
      </c>
      <c r="D1" s="402" t="s">
        <v>1245</v>
      </c>
      <c r="E1" s="402" t="s">
        <v>1267</v>
      </c>
      <c r="F1" s="402" t="s">
        <v>1268</v>
      </c>
      <c r="G1" s="402" t="s">
        <v>1269</v>
      </c>
      <c r="H1" s="402" t="s">
        <v>1270</v>
      </c>
      <c r="I1" s="402" t="s">
        <v>1271</v>
      </c>
      <c r="J1" s="403" t="s">
        <v>1272</v>
      </c>
      <c r="K1" s="403" t="s">
        <v>1273</v>
      </c>
      <c r="L1" s="403" t="s">
        <v>1278</v>
      </c>
      <c r="M1" s="402" t="s">
        <v>20</v>
      </c>
      <c r="N1" s="402" t="s">
        <v>21</v>
      </c>
      <c r="O1" s="402" t="s">
        <v>1274</v>
      </c>
      <c r="P1" s="402" t="s">
        <v>36</v>
      </c>
      <c r="Q1" s="402" t="s">
        <v>1275</v>
      </c>
      <c r="R1" s="402" t="s">
        <v>1276</v>
      </c>
      <c r="S1" s="402" t="s">
        <v>1277</v>
      </c>
    </row>
    <row r="2" spans="1:19" x14ac:dyDescent="0.25">
      <c r="A2">
        <v>1</v>
      </c>
      <c r="B2" t="s">
        <v>1251</v>
      </c>
      <c r="C2" t="s">
        <v>944</v>
      </c>
      <c r="D2">
        <v>1</v>
      </c>
      <c r="E2">
        <v>1</v>
      </c>
      <c r="F2">
        <v>11</v>
      </c>
      <c r="G2">
        <v>1</v>
      </c>
      <c r="H2" t="s">
        <v>1166</v>
      </c>
      <c r="I2">
        <v>5</v>
      </c>
      <c r="J2" s="5">
        <v>57200000</v>
      </c>
      <c r="K2" s="5">
        <v>57200000</v>
      </c>
      <c r="M2" s="4">
        <v>0</v>
      </c>
      <c r="N2">
        <v>0</v>
      </c>
      <c r="O2" s="401" t="s">
        <v>1074</v>
      </c>
      <c r="P2" s="401" t="s">
        <v>1247</v>
      </c>
      <c r="Q2" t="s">
        <v>200</v>
      </c>
      <c r="R2">
        <v>3410261</v>
      </c>
      <c r="S2" t="s">
        <v>201</v>
      </c>
    </row>
    <row r="3" spans="1:19" x14ac:dyDescent="0.25">
      <c r="A3">
        <v>2</v>
      </c>
      <c r="B3" t="s">
        <v>1251</v>
      </c>
      <c r="C3" t="s">
        <v>945</v>
      </c>
      <c r="D3">
        <v>1</v>
      </c>
      <c r="E3">
        <v>1</v>
      </c>
      <c r="F3">
        <v>7</v>
      </c>
      <c r="G3">
        <v>1</v>
      </c>
      <c r="H3" t="s">
        <v>1166</v>
      </c>
      <c r="I3">
        <v>5</v>
      </c>
      <c r="J3" s="5">
        <v>22050000</v>
      </c>
      <c r="K3" s="5">
        <v>22050000</v>
      </c>
      <c r="M3" s="4">
        <v>0</v>
      </c>
      <c r="N3">
        <v>0</v>
      </c>
      <c r="O3" s="401" t="s">
        <v>1074</v>
      </c>
      <c r="P3" s="401" t="s">
        <v>1247</v>
      </c>
      <c r="Q3" t="s">
        <v>200</v>
      </c>
      <c r="R3">
        <v>3410261</v>
      </c>
      <c r="S3" t="s">
        <v>201</v>
      </c>
    </row>
    <row r="4" spans="1:19" x14ac:dyDescent="0.25">
      <c r="A4">
        <v>3</v>
      </c>
      <c r="B4" t="s">
        <v>1251</v>
      </c>
      <c r="C4" t="s">
        <v>965</v>
      </c>
      <c r="D4">
        <v>1</v>
      </c>
      <c r="E4">
        <v>1</v>
      </c>
      <c r="F4">
        <v>7</v>
      </c>
      <c r="G4">
        <v>1</v>
      </c>
      <c r="H4" t="s">
        <v>1166</v>
      </c>
      <c r="I4">
        <v>5</v>
      </c>
      <c r="J4" s="5">
        <v>35000000</v>
      </c>
      <c r="K4" s="5">
        <v>35000000</v>
      </c>
      <c r="M4" s="4">
        <v>0</v>
      </c>
      <c r="N4">
        <v>0</v>
      </c>
      <c r="O4" s="401" t="s">
        <v>1074</v>
      </c>
      <c r="P4" s="401" t="s">
        <v>1247</v>
      </c>
      <c r="Q4" t="s">
        <v>200</v>
      </c>
      <c r="R4">
        <v>3410261</v>
      </c>
      <c r="S4" t="s">
        <v>201</v>
      </c>
    </row>
    <row r="5" spans="1:19" x14ac:dyDescent="0.25">
      <c r="A5">
        <v>4</v>
      </c>
      <c r="B5" t="s">
        <v>1248</v>
      </c>
      <c r="C5" t="s">
        <v>1025</v>
      </c>
      <c r="D5">
        <v>2</v>
      </c>
      <c r="E5">
        <v>3</v>
      </c>
      <c r="F5">
        <v>75</v>
      </c>
      <c r="G5">
        <v>0</v>
      </c>
      <c r="H5" t="s">
        <v>1170</v>
      </c>
      <c r="I5">
        <v>5</v>
      </c>
      <c r="J5" s="5">
        <v>392657000</v>
      </c>
      <c r="K5" s="5">
        <v>392657000</v>
      </c>
      <c r="M5" s="4">
        <v>0</v>
      </c>
      <c r="N5">
        <v>0</v>
      </c>
      <c r="O5" s="401" t="s">
        <v>1074</v>
      </c>
      <c r="P5" s="401" t="s">
        <v>1247</v>
      </c>
      <c r="Q5" t="s">
        <v>200</v>
      </c>
      <c r="R5">
        <v>3410261</v>
      </c>
      <c r="S5" t="s">
        <v>201</v>
      </c>
    </row>
    <row r="6" spans="1:19" x14ac:dyDescent="0.25">
      <c r="A6">
        <v>5</v>
      </c>
      <c r="B6" t="s">
        <v>1251</v>
      </c>
      <c r="C6" t="s">
        <v>958</v>
      </c>
      <c r="D6">
        <v>1</v>
      </c>
      <c r="E6">
        <v>1</v>
      </c>
      <c r="F6">
        <v>6</v>
      </c>
      <c r="G6">
        <v>1</v>
      </c>
      <c r="H6" t="s">
        <v>1166</v>
      </c>
      <c r="I6">
        <v>5</v>
      </c>
      <c r="J6" s="5">
        <v>14400000</v>
      </c>
      <c r="K6" s="5">
        <v>14400000</v>
      </c>
      <c r="M6" s="4">
        <v>0</v>
      </c>
      <c r="N6">
        <v>0</v>
      </c>
      <c r="O6" s="401" t="s">
        <v>1074</v>
      </c>
      <c r="P6" s="401" t="s">
        <v>1247</v>
      </c>
      <c r="Q6" t="s">
        <v>200</v>
      </c>
      <c r="R6">
        <v>3410261</v>
      </c>
      <c r="S6" t="s">
        <v>201</v>
      </c>
    </row>
    <row r="7" spans="1:19" x14ac:dyDescent="0.25">
      <c r="A7">
        <v>6</v>
      </c>
      <c r="B7" t="s">
        <v>1251</v>
      </c>
      <c r="C7" t="s">
        <v>959</v>
      </c>
      <c r="D7">
        <v>1</v>
      </c>
      <c r="E7">
        <v>1</v>
      </c>
      <c r="F7">
        <v>6</v>
      </c>
      <c r="G7">
        <v>1</v>
      </c>
      <c r="H7" t="s">
        <v>1166</v>
      </c>
      <c r="I7">
        <v>5</v>
      </c>
      <c r="J7" s="5">
        <v>14400000</v>
      </c>
      <c r="K7" s="5">
        <v>14400000</v>
      </c>
      <c r="M7" s="4">
        <v>0</v>
      </c>
      <c r="N7">
        <v>0</v>
      </c>
      <c r="O7" s="401" t="s">
        <v>1074</v>
      </c>
      <c r="P7" s="401" t="s">
        <v>1247</v>
      </c>
      <c r="Q7" t="s">
        <v>200</v>
      </c>
      <c r="R7">
        <v>3410261</v>
      </c>
      <c r="S7" t="s">
        <v>201</v>
      </c>
    </row>
    <row r="8" spans="1:19" x14ac:dyDescent="0.25">
      <c r="A8">
        <v>7</v>
      </c>
      <c r="B8" t="s">
        <v>1251</v>
      </c>
      <c r="C8" t="s">
        <v>960</v>
      </c>
      <c r="D8">
        <v>1</v>
      </c>
      <c r="E8">
        <v>1</v>
      </c>
      <c r="F8">
        <v>6</v>
      </c>
      <c r="G8">
        <v>1</v>
      </c>
      <c r="H8" t="s">
        <v>1166</v>
      </c>
      <c r="I8">
        <v>5</v>
      </c>
      <c r="J8" s="5">
        <v>21000000</v>
      </c>
      <c r="K8" s="5">
        <v>21000000</v>
      </c>
      <c r="M8" s="4">
        <v>0</v>
      </c>
      <c r="N8">
        <v>0</v>
      </c>
      <c r="O8" s="401" t="s">
        <v>1074</v>
      </c>
      <c r="P8" s="401" t="s">
        <v>1247</v>
      </c>
      <c r="Q8" t="s">
        <v>200</v>
      </c>
      <c r="R8">
        <v>3410261</v>
      </c>
      <c r="S8" t="s">
        <v>201</v>
      </c>
    </row>
    <row r="9" spans="1:19" x14ac:dyDescent="0.25">
      <c r="A9">
        <v>8</v>
      </c>
      <c r="B9" t="s">
        <v>1253</v>
      </c>
      <c r="C9" t="s">
        <v>1026</v>
      </c>
      <c r="D9">
        <v>2</v>
      </c>
      <c r="E9">
        <v>4</v>
      </c>
      <c r="F9">
        <v>5</v>
      </c>
      <c r="G9">
        <v>1</v>
      </c>
      <c r="H9" t="s">
        <v>1171</v>
      </c>
      <c r="I9">
        <v>5</v>
      </c>
      <c r="J9" s="5">
        <v>185714000</v>
      </c>
      <c r="K9" s="5">
        <v>185714000</v>
      </c>
      <c r="M9" s="4">
        <v>0</v>
      </c>
      <c r="N9">
        <v>0</v>
      </c>
      <c r="O9" s="401" t="s">
        <v>1074</v>
      </c>
      <c r="P9" s="401" t="s">
        <v>1247</v>
      </c>
      <c r="Q9" t="s">
        <v>200</v>
      </c>
      <c r="R9">
        <v>3410261</v>
      </c>
      <c r="S9" t="s">
        <v>201</v>
      </c>
    </row>
    <row r="10" spans="1:19" x14ac:dyDescent="0.25">
      <c r="A10">
        <v>9</v>
      </c>
      <c r="B10" t="s">
        <v>1251</v>
      </c>
      <c r="C10" t="s">
        <v>975</v>
      </c>
      <c r="D10">
        <v>1</v>
      </c>
      <c r="E10">
        <v>1</v>
      </c>
      <c r="F10">
        <v>6</v>
      </c>
      <c r="G10">
        <v>1</v>
      </c>
      <c r="H10" t="s">
        <v>1166</v>
      </c>
      <c r="I10">
        <v>5</v>
      </c>
      <c r="J10" s="5">
        <v>30000000</v>
      </c>
      <c r="K10" s="5">
        <v>30000000</v>
      </c>
      <c r="M10" s="4">
        <v>0</v>
      </c>
      <c r="N10">
        <v>0</v>
      </c>
      <c r="O10" s="401" t="s">
        <v>1074</v>
      </c>
      <c r="P10" s="401" t="s">
        <v>1247</v>
      </c>
      <c r="Q10" t="s">
        <v>200</v>
      </c>
      <c r="R10">
        <v>3410261</v>
      </c>
      <c r="S10" t="s">
        <v>201</v>
      </c>
    </row>
    <row r="11" spans="1:19" x14ac:dyDescent="0.25">
      <c r="A11">
        <v>10</v>
      </c>
      <c r="B11" t="s">
        <v>1251</v>
      </c>
      <c r="C11" t="s">
        <v>966</v>
      </c>
      <c r="D11">
        <v>1</v>
      </c>
      <c r="E11">
        <v>1</v>
      </c>
      <c r="F11">
        <v>10</v>
      </c>
      <c r="G11">
        <v>1</v>
      </c>
      <c r="H11" t="s">
        <v>1166</v>
      </c>
      <c r="I11">
        <v>5</v>
      </c>
      <c r="J11" s="5">
        <v>55000000</v>
      </c>
      <c r="K11" s="5">
        <v>55000000</v>
      </c>
      <c r="M11" s="4">
        <v>0</v>
      </c>
      <c r="N11">
        <v>0</v>
      </c>
      <c r="O11" s="401" t="s">
        <v>1074</v>
      </c>
      <c r="P11" s="401" t="s">
        <v>1247</v>
      </c>
      <c r="Q11" t="s">
        <v>200</v>
      </c>
      <c r="R11">
        <v>3410261</v>
      </c>
      <c r="S11" t="s">
        <v>201</v>
      </c>
    </row>
    <row r="12" spans="1:19" x14ac:dyDescent="0.25">
      <c r="A12">
        <v>11</v>
      </c>
      <c r="B12" t="s">
        <v>1249</v>
      </c>
      <c r="C12" t="s">
        <v>1027</v>
      </c>
      <c r="D12">
        <v>2</v>
      </c>
      <c r="E12">
        <v>3</v>
      </c>
      <c r="F12">
        <v>6</v>
      </c>
      <c r="G12">
        <v>1</v>
      </c>
      <c r="H12" t="s">
        <v>1167</v>
      </c>
      <c r="I12">
        <v>5</v>
      </c>
      <c r="J12" s="5">
        <v>586939000</v>
      </c>
      <c r="K12" s="5">
        <v>586939000</v>
      </c>
      <c r="M12" s="4">
        <v>0</v>
      </c>
      <c r="N12">
        <v>0</v>
      </c>
      <c r="O12" s="401" t="s">
        <v>1074</v>
      </c>
      <c r="P12" s="401" t="s">
        <v>1247</v>
      </c>
      <c r="Q12" t="s">
        <v>200</v>
      </c>
      <c r="R12">
        <v>3410261</v>
      </c>
      <c r="S12" t="s">
        <v>201</v>
      </c>
    </row>
    <row r="13" spans="1:19" x14ac:dyDescent="0.25">
      <c r="A13">
        <v>12</v>
      </c>
      <c r="B13" t="s">
        <v>1252</v>
      </c>
      <c r="C13" t="s">
        <v>1028</v>
      </c>
      <c r="D13">
        <v>2</v>
      </c>
      <c r="E13">
        <v>5</v>
      </c>
      <c r="F13">
        <v>3</v>
      </c>
      <c r="G13">
        <v>1</v>
      </c>
      <c r="H13" t="s">
        <v>1171</v>
      </c>
      <c r="I13">
        <v>5</v>
      </c>
      <c r="J13" s="5">
        <v>257550000</v>
      </c>
      <c r="K13" s="5">
        <v>257550000</v>
      </c>
      <c r="M13" s="4">
        <v>0</v>
      </c>
      <c r="N13">
        <v>0</v>
      </c>
      <c r="O13" s="401" t="s">
        <v>1074</v>
      </c>
      <c r="P13" s="401" t="s">
        <v>1247</v>
      </c>
      <c r="Q13" t="s">
        <v>200</v>
      </c>
      <c r="R13">
        <v>3410261</v>
      </c>
      <c r="S13" t="s">
        <v>201</v>
      </c>
    </row>
    <row r="14" spans="1:19" x14ac:dyDescent="0.25">
      <c r="A14">
        <v>13</v>
      </c>
      <c r="B14" t="s">
        <v>1251</v>
      </c>
      <c r="C14" t="s">
        <v>972</v>
      </c>
      <c r="D14">
        <v>1</v>
      </c>
      <c r="E14">
        <v>1</v>
      </c>
      <c r="F14">
        <v>6</v>
      </c>
      <c r="G14">
        <v>1</v>
      </c>
      <c r="H14" t="s">
        <v>1166</v>
      </c>
      <c r="I14">
        <v>5</v>
      </c>
      <c r="J14" s="5">
        <v>14400000</v>
      </c>
      <c r="K14" s="5">
        <v>14400000</v>
      </c>
      <c r="M14" s="4">
        <v>0</v>
      </c>
      <c r="N14">
        <v>0</v>
      </c>
      <c r="O14" s="401" t="s">
        <v>1074</v>
      </c>
      <c r="P14" s="401" t="s">
        <v>1247</v>
      </c>
      <c r="Q14" t="s">
        <v>200</v>
      </c>
      <c r="R14">
        <v>3410261</v>
      </c>
      <c r="S14" t="s">
        <v>201</v>
      </c>
    </row>
    <row r="15" spans="1:19" x14ac:dyDescent="0.25">
      <c r="A15">
        <v>14</v>
      </c>
      <c r="B15" t="s">
        <v>1251</v>
      </c>
      <c r="C15" t="s">
        <v>973</v>
      </c>
      <c r="D15">
        <v>1</v>
      </c>
      <c r="E15">
        <v>1</v>
      </c>
      <c r="F15">
        <v>6</v>
      </c>
      <c r="G15">
        <v>1</v>
      </c>
      <c r="H15" t="s">
        <v>1166</v>
      </c>
      <c r="I15">
        <v>5</v>
      </c>
      <c r="J15" s="5">
        <v>19140000</v>
      </c>
      <c r="K15" s="5">
        <v>19140000</v>
      </c>
      <c r="M15" s="4">
        <v>0</v>
      </c>
      <c r="N15">
        <v>0</v>
      </c>
      <c r="O15" s="401" t="s">
        <v>1074</v>
      </c>
      <c r="P15" s="401" t="s">
        <v>1247</v>
      </c>
      <c r="Q15" t="s">
        <v>200</v>
      </c>
      <c r="R15">
        <v>3410261</v>
      </c>
      <c r="S15" t="s">
        <v>201</v>
      </c>
    </row>
    <row r="16" spans="1:19" x14ac:dyDescent="0.25">
      <c r="A16">
        <v>15</v>
      </c>
      <c r="B16" t="s">
        <v>1250</v>
      </c>
      <c r="C16" t="s">
        <v>1242</v>
      </c>
      <c r="D16">
        <v>2</v>
      </c>
      <c r="E16">
        <v>6</v>
      </c>
      <c r="F16">
        <v>6</v>
      </c>
      <c r="G16">
        <v>1</v>
      </c>
      <c r="H16" t="s">
        <v>1168</v>
      </c>
      <c r="I16">
        <v>5</v>
      </c>
      <c r="J16" s="5">
        <v>294090400</v>
      </c>
      <c r="K16" s="5">
        <v>294090400</v>
      </c>
      <c r="M16" s="4">
        <v>0</v>
      </c>
      <c r="N16">
        <v>0</v>
      </c>
      <c r="O16" s="401" t="s">
        <v>1074</v>
      </c>
      <c r="P16" s="401" t="s">
        <v>1247</v>
      </c>
      <c r="Q16" t="s">
        <v>200</v>
      </c>
      <c r="R16">
        <v>3410261</v>
      </c>
      <c r="S16" t="s">
        <v>201</v>
      </c>
    </row>
    <row r="17" spans="1:19" x14ac:dyDescent="0.25">
      <c r="A17">
        <v>16</v>
      </c>
      <c r="B17" t="s">
        <v>1029</v>
      </c>
      <c r="C17" t="s">
        <v>1243</v>
      </c>
      <c r="D17">
        <v>3</v>
      </c>
      <c r="E17">
        <v>6</v>
      </c>
      <c r="F17">
        <v>2</v>
      </c>
      <c r="G17">
        <v>1</v>
      </c>
      <c r="H17" t="s">
        <v>1170</v>
      </c>
      <c r="I17">
        <v>5</v>
      </c>
      <c r="J17" s="5">
        <v>73522600</v>
      </c>
      <c r="K17" s="5">
        <v>73522600</v>
      </c>
      <c r="M17" s="4">
        <v>0</v>
      </c>
      <c r="N17">
        <v>0</v>
      </c>
      <c r="O17" s="401" t="s">
        <v>1074</v>
      </c>
      <c r="P17" s="401" t="s">
        <v>1247</v>
      </c>
      <c r="Q17" t="s">
        <v>200</v>
      </c>
      <c r="R17">
        <v>3410261</v>
      </c>
      <c r="S17" t="s">
        <v>201</v>
      </c>
    </row>
    <row r="18" spans="1:19" x14ac:dyDescent="0.25">
      <c r="A18">
        <v>17</v>
      </c>
      <c r="B18" t="s">
        <v>1251</v>
      </c>
      <c r="C18" t="s">
        <v>976</v>
      </c>
      <c r="D18">
        <v>1</v>
      </c>
      <c r="E18">
        <v>1</v>
      </c>
      <c r="F18">
        <v>6</v>
      </c>
      <c r="G18">
        <v>1</v>
      </c>
      <c r="H18" t="s">
        <v>1166</v>
      </c>
      <c r="I18">
        <v>5</v>
      </c>
      <c r="J18" s="5">
        <v>30000000</v>
      </c>
      <c r="K18" s="5">
        <v>30000000</v>
      </c>
      <c r="M18" s="4">
        <v>0</v>
      </c>
      <c r="N18">
        <v>0</v>
      </c>
      <c r="O18" s="401" t="s">
        <v>1074</v>
      </c>
      <c r="P18" s="401" t="s">
        <v>1247</v>
      </c>
      <c r="Q18" t="s">
        <v>200</v>
      </c>
      <c r="R18">
        <v>3410261</v>
      </c>
      <c r="S18" t="s">
        <v>201</v>
      </c>
    </row>
    <row r="19" spans="1:19" x14ac:dyDescent="0.25">
      <c r="A19">
        <v>18</v>
      </c>
      <c r="B19" t="s">
        <v>1251</v>
      </c>
      <c r="C19" t="s">
        <v>977</v>
      </c>
      <c r="D19">
        <v>1</v>
      </c>
      <c r="E19">
        <v>1</v>
      </c>
      <c r="F19">
        <v>8</v>
      </c>
      <c r="G19">
        <v>1</v>
      </c>
      <c r="H19" t="s">
        <v>1166</v>
      </c>
      <c r="I19">
        <v>5</v>
      </c>
      <c r="J19" s="5">
        <v>36112000</v>
      </c>
      <c r="K19" s="5">
        <v>36112000</v>
      </c>
      <c r="M19" s="4">
        <v>0</v>
      </c>
      <c r="N19">
        <v>0</v>
      </c>
      <c r="O19" s="401" t="s">
        <v>1074</v>
      </c>
      <c r="P19" s="401" t="s">
        <v>1247</v>
      </c>
      <c r="Q19" t="s">
        <v>200</v>
      </c>
      <c r="R19">
        <v>3410261</v>
      </c>
      <c r="S19" t="s">
        <v>201</v>
      </c>
    </row>
    <row r="20" spans="1:19" x14ac:dyDescent="0.25">
      <c r="A20">
        <v>19</v>
      </c>
      <c r="B20" t="s">
        <v>1030</v>
      </c>
      <c r="C20" t="s">
        <v>1024</v>
      </c>
      <c r="D20">
        <v>2</v>
      </c>
      <c r="E20">
        <v>5</v>
      </c>
      <c r="F20">
        <v>6</v>
      </c>
      <c r="G20">
        <v>1</v>
      </c>
      <c r="H20" t="s">
        <v>1167</v>
      </c>
      <c r="I20">
        <v>5</v>
      </c>
      <c r="J20" s="5">
        <v>596695000</v>
      </c>
      <c r="K20" s="5">
        <v>596695000</v>
      </c>
      <c r="M20" s="4">
        <v>0</v>
      </c>
      <c r="N20">
        <v>0</v>
      </c>
      <c r="O20" s="401" t="s">
        <v>1074</v>
      </c>
      <c r="P20" s="401" t="s">
        <v>1247</v>
      </c>
      <c r="Q20" t="s">
        <v>200</v>
      </c>
      <c r="R20">
        <v>3410261</v>
      </c>
      <c r="S20" t="s">
        <v>201</v>
      </c>
    </row>
    <row r="21" spans="1:19" x14ac:dyDescent="0.25">
      <c r="A21">
        <v>20</v>
      </c>
      <c r="B21" t="s">
        <v>1251</v>
      </c>
      <c r="C21" t="s">
        <v>1031</v>
      </c>
      <c r="D21">
        <v>1</v>
      </c>
      <c r="E21">
        <v>1</v>
      </c>
      <c r="F21">
        <v>10</v>
      </c>
      <c r="G21">
        <v>1</v>
      </c>
      <c r="H21" t="s">
        <v>1166</v>
      </c>
      <c r="I21">
        <v>5</v>
      </c>
      <c r="J21" s="5">
        <v>45140000</v>
      </c>
      <c r="K21" s="5">
        <v>45140000</v>
      </c>
      <c r="M21" s="4">
        <v>0</v>
      </c>
      <c r="N21">
        <v>0</v>
      </c>
      <c r="O21" s="401" t="s">
        <v>1074</v>
      </c>
      <c r="P21" s="401" t="s">
        <v>1247</v>
      </c>
      <c r="Q21" t="s">
        <v>200</v>
      </c>
      <c r="R21">
        <v>3410261</v>
      </c>
      <c r="S21" t="s">
        <v>201</v>
      </c>
    </row>
    <row r="22" spans="1:19" x14ac:dyDescent="0.25">
      <c r="A22">
        <v>21</v>
      </c>
      <c r="B22" t="s">
        <v>1251</v>
      </c>
      <c r="C22" t="s">
        <v>1032</v>
      </c>
      <c r="D22">
        <v>1</v>
      </c>
      <c r="E22">
        <v>1</v>
      </c>
      <c r="F22">
        <v>6</v>
      </c>
      <c r="G22">
        <v>1</v>
      </c>
      <c r="H22" t="s">
        <v>1166</v>
      </c>
      <c r="I22">
        <v>5</v>
      </c>
      <c r="J22" s="5">
        <v>27084000</v>
      </c>
      <c r="K22" s="5">
        <v>27084000</v>
      </c>
      <c r="M22" s="4">
        <v>0</v>
      </c>
      <c r="N22">
        <v>0</v>
      </c>
      <c r="O22" s="401" t="s">
        <v>1074</v>
      </c>
      <c r="P22" s="401" t="s">
        <v>1247</v>
      </c>
      <c r="Q22" t="s">
        <v>200</v>
      </c>
      <c r="R22">
        <v>3410261</v>
      </c>
      <c r="S22" t="s">
        <v>201</v>
      </c>
    </row>
    <row r="23" spans="1:19" x14ac:dyDescent="0.25">
      <c r="A23">
        <v>22</v>
      </c>
      <c r="B23" t="s">
        <v>1251</v>
      </c>
      <c r="C23" t="s">
        <v>980</v>
      </c>
      <c r="D23">
        <v>1</v>
      </c>
      <c r="E23">
        <v>1</v>
      </c>
      <c r="F23">
        <v>11</v>
      </c>
      <c r="G23">
        <v>1</v>
      </c>
      <c r="H23" t="s">
        <v>1166</v>
      </c>
      <c r="I23">
        <v>5</v>
      </c>
      <c r="J23" s="5">
        <v>27500000</v>
      </c>
      <c r="K23" s="5">
        <v>27500000</v>
      </c>
      <c r="M23" s="4">
        <v>0</v>
      </c>
      <c r="N23">
        <v>0</v>
      </c>
      <c r="O23" s="401" t="s">
        <v>1074</v>
      </c>
      <c r="P23" s="401" t="s">
        <v>1247</v>
      </c>
      <c r="Q23" t="s">
        <v>200</v>
      </c>
      <c r="R23">
        <v>3410261</v>
      </c>
      <c r="S23" t="s">
        <v>201</v>
      </c>
    </row>
    <row r="24" spans="1:19" x14ac:dyDescent="0.25">
      <c r="A24">
        <v>23</v>
      </c>
      <c r="B24" t="s">
        <v>1251</v>
      </c>
      <c r="C24" t="s">
        <v>981</v>
      </c>
      <c r="D24">
        <v>1</v>
      </c>
      <c r="E24">
        <v>1</v>
      </c>
      <c r="F24">
        <v>11</v>
      </c>
      <c r="G24">
        <v>1</v>
      </c>
      <c r="H24" t="s">
        <v>1166</v>
      </c>
      <c r="I24">
        <v>5</v>
      </c>
      <c r="J24" s="5">
        <v>27500000</v>
      </c>
      <c r="K24" s="5">
        <v>27500000</v>
      </c>
      <c r="M24" s="4">
        <v>0</v>
      </c>
      <c r="N24">
        <v>0</v>
      </c>
      <c r="O24" s="401" t="s">
        <v>1074</v>
      </c>
      <c r="P24" s="401" t="s">
        <v>1247</v>
      </c>
      <c r="Q24" t="s">
        <v>200</v>
      </c>
      <c r="R24">
        <v>3410261</v>
      </c>
      <c r="S24" t="s">
        <v>201</v>
      </c>
    </row>
    <row r="25" spans="1:19" x14ac:dyDescent="0.25">
      <c r="A25">
        <v>24</v>
      </c>
      <c r="B25" t="s">
        <v>1251</v>
      </c>
      <c r="C25" t="s">
        <v>1033</v>
      </c>
      <c r="D25">
        <v>1</v>
      </c>
      <c r="E25">
        <v>1</v>
      </c>
      <c r="F25">
        <v>11</v>
      </c>
      <c r="G25">
        <v>1</v>
      </c>
      <c r="H25" t="s">
        <v>1166</v>
      </c>
      <c r="I25">
        <v>5</v>
      </c>
      <c r="J25" s="5">
        <v>27500000</v>
      </c>
      <c r="K25" s="5">
        <v>27500000</v>
      </c>
      <c r="M25" s="4">
        <v>0</v>
      </c>
      <c r="N25">
        <v>0</v>
      </c>
      <c r="O25" s="401" t="s">
        <v>1074</v>
      </c>
      <c r="P25" s="401" t="s">
        <v>1247</v>
      </c>
      <c r="Q25" t="s">
        <v>200</v>
      </c>
      <c r="R25">
        <v>3410261</v>
      </c>
      <c r="S25" t="s">
        <v>201</v>
      </c>
    </row>
    <row r="26" spans="1:19" x14ac:dyDescent="0.25">
      <c r="A26">
        <v>25</v>
      </c>
      <c r="B26" t="s">
        <v>1251</v>
      </c>
      <c r="C26" t="s">
        <v>1034</v>
      </c>
      <c r="D26">
        <v>1</v>
      </c>
      <c r="E26">
        <v>1</v>
      </c>
      <c r="F26">
        <v>6</v>
      </c>
      <c r="G26">
        <v>1</v>
      </c>
      <c r="H26" t="s">
        <v>1166</v>
      </c>
      <c r="I26">
        <v>5</v>
      </c>
      <c r="J26" s="5">
        <v>18000000</v>
      </c>
      <c r="K26" s="5">
        <v>18000000</v>
      </c>
      <c r="M26" s="4">
        <v>0</v>
      </c>
      <c r="N26">
        <v>0</v>
      </c>
      <c r="O26" s="401" t="s">
        <v>1074</v>
      </c>
      <c r="P26" s="401" t="s">
        <v>1247</v>
      </c>
      <c r="Q26" t="s">
        <v>200</v>
      </c>
      <c r="R26">
        <v>3410261</v>
      </c>
      <c r="S26" t="s">
        <v>201</v>
      </c>
    </row>
    <row r="27" spans="1:19" x14ac:dyDescent="0.25">
      <c r="A27">
        <v>26</v>
      </c>
      <c r="B27" t="s">
        <v>1251</v>
      </c>
      <c r="C27" t="s">
        <v>1035</v>
      </c>
      <c r="D27">
        <v>1</v>
      </c>
      <c r="E27">
        <v>1</v>
      </c>
      <c r="F27">
        <v>6</v>
      </c>
      <c r="G27">
        <v>1</v>
      </c>
      <c r="H27" t="s">
        <v>1166</v>
      </c>
      <c r="I27">
        <v>5</v>
      </c>
      <c r="J27" s="5">
        <v>14400000</v>
      </c>
      <c r="K27" s="5">
        <v>14400000</v>
      </c>
      <c r="M27" s="4">
        <v>0</v>
      </c>
      <c r="N27">
        <v>0</v>
      </c>
      <c r="O27" s="401" t="s">
        <v>1074</v>
      </c>
      <c r="P27" s="401" t="s">
        <v>1247</v>
      </c>
      <c r="Q27" t="s">
        <v>200</v>
      </c>
      <c r="R27">
        <v>3410261</v>
      </c>
      <c r="S27" t="s">
        <v>201</v>
      </c>
    </row>
    <row r="28" spans="1:19" x14ac:dyDescent="0.25">
      <c r="A28">
        <v>27</v>
      </c>
      <c r="B28" t="s">
        <v>1251</v>
      </c>
      <c r="C28" t="s">
        <v>982</v>
      </c>
      <c r="D28">
        <v>1</v>
      </c>
      <c r="E28">
        <v>1</v>
      </c>
      <c r="F28">
        <v>7</v>
      </c>
      <c r="G28">
        <v>1</v>
      </c>
      <c r="H28" t="s">
        <v>1166</v>
      </c>
      <c r="I28">
        <v>5</v>
      </c>
      <c r="J28" s="5">
        <v>42000000</v>
      </c>
      <c r="K28" s="5">
        <v>42000000</v>
      </c>
      <c r="M28" s="4">
        <v>0</v>
      </c>
      <c r="N28">
        <v>0</v>
      </c>
      <c r="O28" s="401" t="s">
        <v>1074</v>
      </c>
      <c r="P28" s="401" t="s">
        <v>1247</v>
      </c>
      <c r="Q28" t="s">
        <v>200</v>
      </c>
      <c r="R28">
        <v>3410261</v>
      </c>
      <c r="S28" t="s">
        <v>201</v>
      </c>
    </row>
    <row r="29" spans="1:19" x14ac:dyDescent="0.25">
      <c r="A29">
        <v>28</v>
      </c>
      <c r="B29" t="s">
        <v>1251</v>
      </c>
      <c r="C29" s="138" t="s">
        <v>1036</v>
      </c>
      <c r="D29">
        <v>1</v>
      </c>
      <c r="E29">
        <v>1</v>
      </c>
      <c r="F29">
        <v>6</v>
      </c>
      <c r="G29">
        <v>1</v>
      </c>
      <c r="H29" t="s">
        <v>1166</v>
      </c>
      <c r="I29">
        <v>5</v>
      </c>
      <c r="J29" s="411">
        <v>27084000</v>
      </c>
      <c r="K29" s="5">
        <v>27084000</v>
      </c>
      <c r="M29" s="4">
        <v>0</v>
      </c>
      <c r="N29">
        <v>0</v>
      </c>
      <c r="O29" s="401" t="s">
        <v>1074</v>
      </c>
      <c r="P29" s="401" t="s">
        <v>1247</v>
      </c>
      <c r="Q29" t="s">
        <v>200</v>
      </c>
      <c r="R29">
        <v>3410261</v>
      </c>
      <c r="S29" t="s">
        <v>201</v>
      </c>
    </row>
    <row r="30" spans="1:19" x14ac:dyDescent="0.25">
      <c r="A30">
        <v>29</v>
      </c>
      <c r="B30" t="s">
        <v>1251</v>
      </c>
      <c r="C30" t="s">
        <v>1037</v>
      </c>
      <c r="D30">
        <v>1</v>
      </c>
      <c r="E30">
        <v>1</v>
      </c>
      <c r="F30">
        <v>7</v>
      </c>
      <c r="G30">
        <v>1</v>
      </c>
      <c r="H30" t="s">
        <v>1166</v>
      </c>
      <c r="I30">
        <v>5</v>
      </c>
      <c r="J30" s="5">
        <v>31598000</v>
      </c>
      <c r="K30" s="5">
        <v>31598000</v>
      </c>
      <c r="M30" s="4">
        <v>0</v>
      </c>
      <c r="N30">
        <v>0</v>
      </c>
      <c r="O30" s="401" t="s">
        <v>1074</v>
      </c>
      <c r="P30" s="401" t="s">
        <v>1247</v>
      </c>
      <c r="Q30" t="s">
        <v>200</v>
      </c>
      <c r="R30">
        <v>3410261</v>
      </c>
      <c r="S30" t="s">
        <v>201</v>
      </c>
    </row>
    <row r="31" spans="1:19" x14ac:dyDescent="0.25">
      <c r="A31">
        <v>30</v>
      </c>
      <c r="B31" t="s">
        <v>1251</v>
      </c>
      <c r="C31" t="s">
        <v>1038</v>
      </c>
      <c r="D31">
        <v>1</v>
      </c>
      <c r="E31">
        <v>1</v>
      </c>
      <c r="F31">
        <v>6</v>
      </c>
      <c r="G31">
        <v>1</v>
      </c>
      <c r="H31" t="s">
        <v>1166</v>
      </c>
      <c r="I31">
        <v>5</v>
      </c>
      <c r="J31" s="5">
        <v>30000000</v>
      </c>
      <c r="K31" s="5">
        <v>30000000</v>
      </c>
      <c r="M31" s="4">
        <v>0</v>
      </c>
      <c r="N31">
        <v>0</v>
      </c>
      <c r="O31" s="401" t="s">
        <v>1074</v>
      </c>
      <c r="P31" s="401" t="s">
        <v>1247</v>
      </c>
      <c r="Q31" t="s">
        <v>200</v>
      </c>
      <c r="R31">
        <v>3410261</v>
      </c>
      <c r="S31" t="s">
        <v>201</v>
      </c>
    </row>
    <row r="32" spans="1:19" x14ac:dyDescent="0.25">
      <c r="A32">
        <v>31</v>
      </c>
      <c r="B32" t="s">
        <v>1251</v>
      </c>
      <c r="C32" t="s">
        <v>1039</v>
      </c>
      <c r="D32">
        <v>1</v>
      </c>
      <c r="E32">
        <v>1</v>
      </c>
      <c r="F32">
        <v>10</v>
      </c>
      <c r="G32">
        <v>1</v>
      </c>
      <c r="H32" t="s">
        <v>1166</v>
      </c>
      <c r="I32">
        <v>5</v>
      </c>
      <c r="J32" s="5">
        <v>55000000</v>
      </c>
      <c r="K32" s="5">
        <v>55000000</v>
      </c>
      <c r="M32" s="4">
        <v>0</v>
      </c>
      <c r="N32">
        <v>0</v>
      </c>
      <c r="O32" s="401" t="s">
        <v>1074</v>
      </c>
      <c r="P32" s="401" t="s">
        <v>1247</v>
      </c>
      <c r="Q32" t="s">
        <v>200</v>
      </c>
      <c r="R32">
        <v>3410261</v>
      </c>
      <c r="S32" t="s">
        <v>201</v>
      </c>
    </row>
    <row r="33" spans="1:19" x14ac:dyDescent="0.25">
      <c r="A33">
        <v>32</v>
      </c>
      <c r="B33" t="s">
        <v>1251</v>
      </c>
      <c r="C33" t="s">
        <v>1040</v>
      </c>
      <c r="D33">
        <v>1</v>
      </c>
      <c r="E33">
        <v>1</v>
      </c>
      <c r="F33">
        <v>7</v>
      </c>
      <c r="G33">
        <v>1</v>
      </c>
      <c r="H33" t="s">
        <v>1166</v>
      </c>
      <c r="I33">
        <v>5</v>
      </c>
      <c r="J33" s="5">
        <v>31598000</v>
      </c>
      <c r="K33" s="5">
        <v>31598000</v>
      </c>
      <c r="M33" s="4">
        <v>0</v>
      </c>
      <c r="N33">
        <v>0</v>
      </c>
      <c r="O33" s="401" t="s">
        <v>1074</v>
      </c>
      <c r="P33" s="401" t="s">
        <v>1247</v>
      </c>
      <c r="Q33" t="s">
        <v>200</v>
      </c>
      <c r="R33">
        <v>3410261</v>
      </c>
      <c r="S33" t="s">
        <v>201</v>
      </c>
    </row>
    <row r="34" spans="1:19" x14ac:dyDescent="0.25">
      <c r="A34">
        <v>33</v>
      </c>
      <c r="B34" t="s">
        <v>1251</v>
      </c>
      <c r="C34" t="s">
        <v>1041</v>
      </c>
      <c r="D34">
        <v>1</v>
      </c>
      <c r="E34">
        <v>1</v>
      </c>
      <c r="F34">
        <v>6</v>
      </c>
      <c r="G34">
        <v>1</v>
      </c>
      <c r="H34" t="s">
        <v>1166</v>
      </c>
      <c r="I34">
        <v>5</v>
      </c>
      <c r="J34" s="5">
        <v>30000000</v>
      </c>
      <c r="K34" s="5">
        <v>30000000</v>
      </c>
      <c r="M34" s="4">
        <v>0</v>
      </c>
      <c r="N34">
        <v>0</v>
      </c>
      <c r="O34" s="401" t="s">
        <v>1074</v>
      </c>
      <c r="P34" s="401" t="s">
        <v>1247</v>
      </c>
      <c r="Q34" t="s">
        <v>200</v>
      </c>
      <c r="R34">
        <v>3410261</v>
      </c>
      <c r="S34" t="s">
        <v>201</v>
      </c>
    </row>
    <row r="35" spans="1:19" x14ac:dyDescent="0.25">
      <c r="A35">
        <v>34</v>
      </c>
      <c r="B35" t="s">
        <v>1251</v>
      </c>
      <c r="C35" t="s">
        <v>1042</v>
      </c>
      <c r="D35">
        <v>1</v>
      </c>
      <c r="E35">
        <v>1</v>
      </c>
      <c r="F35">
        <v>11</v>
      </c>
      <c r="G35">
        <v>1</v>
      </c>
      <c r="H35" t="s">
        <v>1166</v>
      </c>
      <c r="I35">
        <v>5</v>
      </c>
      <c r="J35" s="5">
        <v>27500000</v>
      </c>
      <c r="K35" s="5">
        <v>27500000</v>
      </c>
      <c r="M35" s="4">
        <v>0</v>
      </c>
      <c r="N35">
        <v>0</v>
      </c>
      <c r="O35" s="401" t="s">
        <v>1074</v>
      </c>
      <c r="P35" s="401" t="s">
        <v>1247</v>
      </c>
      <c r="Q35" t="s">
        <v>200</v>
      </c>
      <c r="R35">
        <v>3410261</v>
      </c>
      <c r="S35" t="s">
        <v>201</v>
      </c>
    </row>
    <row r="36" spans="1:19" x14ac:dyDescent="0.25">
      <c r="A36">
        <v>35</v>
      </c>
      <c r="B36">
        <v>93141501</v>
      </c>
      <c r="C36" t="s">
        <v>1043</v>
      </c>
      <c r="D36">
        <v>2</v>
      </c>
      <c r="E36">
        <v>5</v>
      </c>
      <c r="F36">
        <v>6</v>
      </c>
      <c r="G36">
        <v>1</v>
      </c>
      <c r="H36" t="s">
        <v>1166</v>
      </c>
      <c r="I36">
        <v>5</v>
      </c>
      <c r="J36" s="5">
        <v>21424000</v>
      </c>
      <c r="K36" s="5">
        <v>21424000</v>
      </c>
      <c r="M36" s="4">
        <v>0</v>
      </c>
      <c r="N36">
        <v>0</v>
      </c>
      <c r="O36" s="401" t="s">
        <v>1074</v>
      </c>
      <c r="P36" s="401" t="s">
        <v>1247</v>
      </c>
      <c r="Q36" t="s">
        <v>200</v>
      </c>
      <c r="R36">
        <v>3410261</v>
      </c>
      <c r="S36" t="s">
        <v>201</v>
      </c>
    </row>
    <row r="37" spans="1:19" x14ac:dyDescent="0.25">
      <c r="A37">
        <v>36</v>
      </c>
      <c r="B37" t="s">
        <v>1251</v>
      </c>
      <c r="C37" t="s">
        <v>1044</v>
      </c>
      <c r="D37">
        <v>1</v>
      </c>
      <c r="E37">
        <v>1</v>
      </c>
      <c r="F37">
        <v>8</v>
      </c>
      <c r="G37">
        <v>1</v>
      </c>
      <c r="H37" t="s">
        <v>1166</v>
      </c>
      <c r="I37">
        <v>5</v>
      </c>
      <c r="J37" s="5">
        <v>40000000</v>
      </c>
      <c r="K37" s="5">
        <v>40000000</v>
      </c>
      <c r="M37" s="4">
        <v>0</v>
      </c>
      <c r="N37">
        <v>0</v>
      </c>
      <c r="O37" s="401" t="s">
        <v>1074</v>
      </c>
      <c r="P37" s="401" t="s">
        <v>1247</v>
      </c>
      <c r="Q37" t="s">
        <v>200</v>
      </c>
      <c r="R37">
        <v>3410261</v>
      </c>
      <c r="S37" t="s">
        <v>201</v>
      </c>
    </row>
    <row r="38" spans="1:19" x14ac:dyDescent="0.25">
      <c r="A38">
        <v>37</v>
      </c>
      <c r="B38" t="s">
        <v>1251</v>
      </c>
      <c r="C38" s="7" t="s">
        <v>1046</v>
      </c>
      <c r="D38">
        <v>1</v>
      </c>
      <c r="E38">
        <v>1</v>
      </c>
      <c r="F38">
        <v>6</v>
      </c>
      <c r="G38">
        <v>1</v>
      </c>
      <c r="H38" t="s">
        <v>1166</v>
      </c>
      <c r="I38">
        <v>5</v>
      </c>
      <c r="J38" s="410">
        <v>16422000</v>
      </c>
      <c r="K38" s="410">
        <v>16422000</v>
      </c>
      <c r="M38" s="4">
        <v>0</v>
      </c>
      <c r="N38">
        <v>0</v>
      </c>
      <c r="O38" s="401" t="s">
        <v>1074</v>
      </c>
      <c r="P38" s="401" t="s">
        <v>1247</v>
      </c>
      <c r="Q38" t="s">
        <v>200</v>
      </c>
      <c r="R38">
        <v>3410261</v>
      </c>
      <c r="S38" t="s">
        <v>201</v>
      </c>
    </row>
    <row r="39" spans="1:19" x14ac:dyDescent="0.25">
      <c r="A39">
        <v>38</v>
      </c>
      <c r="B39">
        <v>70111500</v>
      </c>
      <c r="C39" t="s">
        <v>1047</v>
      </c>
      <c r="D39">
        <v>2</v>
      </c>
      <c r="E39">
        <v>5</v>
      </c>
      <c r="F39">
        <v>5</v>
      </c>
      <c r="G39">
        <v>1</v>
      </c>
      <c r="H39" t="s">
        <v>1171</v>
      </c>
      <c r="I39">
        <v>5</v>
      </c>
      <c r="J39" s="5">
        <v>125500000</v>
      </c>
      <c r="K39" s="5">
        <v>125500000</v>
      </c>
      <c r="M39" s="4">
        <v>0</v>
      </c>
      <c r="N39">
        <v>0</v>
      </c>
      <c r="O39" s="401" t="s">
        <v>1074</v>
      </c>
      <c r="P39" s="401" t="s">
        <v>1247</v>
      </c>
      <c r="Q39" t="s">
        <v>200</v>
      </c>
      <c r="R39">
        <v>3410261</v>
      </c>
      <c r="S39" t="s">
        <v>201</v>
      </c>
    </row>
    <row r="40" spans="1:19" x14ac:dyDescent="0.25">
      <c r="A40">
        <v>39</v>
      </c>
      <c r="B40" t="s">
        <v>1251</v>
      </c>
      <c r="C40" t="s">
        <v>1048</v>
      </c>
      <c r="D40">
        <v>1</v>
      </c>
      <c r="E40">
        <v>1</v>
      </c>
      <c r="F40">
        <v>11</v>
      </c>
      <c r="G40">
        <v>1</v>
      </c>
      <c r="H40" t="s">
        <v>1166</v>
      </c>
      <c r="I40">
        <v>5</v>
      </c>
      <c r="J40" s="5">
        <v>55000000</v>
      </c>
      <c r="K40" s="5">
        <v>55000000</v>
      </c>
      <c r="M40" s="4">
        <v>0</v>
      </c>
      <c r="N40">
        <v>0</v>
      </c>
      <c r="O40" s="401" t="s">
        <v>1074</v>
      </c>
      <c r="P40" s="401" t="s">
        <v>1247</v>
      </c>
      <c r="Q40" t="s">
        <v>200</v>
      </c>
      <c r="R40">
        <v>3410261</v>
      </c>
      <c r="S40" t="s">
        <v>201</v>
      </c>
    </row>
    <row r="41" spans="1:19" x14ac:dyDescent="0.25">
      <c r="A41">
        <v>40</v>
      </c>
      <c r="B41" t="s">
        <v>1251</v>
      </c>
      <c r="C41" t="s">
        <v>1049</v>
      </c>
      <c r="D41">
        <v>1</v>
      </c>
      <c r="E41">
        <v>1</v>
      </c>
      <c r="F41">
        <v>7</v>
      </c>
      <c r="G41">
        <v>1</v>
      </c>
      <c r="H41" t="s">
        <v>1166</v>
      </c>
      <c r="I41">
        <v>5</v>
      </c>
      <c r="J41" s="5">
        <v>24500000</v>
      </c>
      <c r="K41" s="5">
        <v>24500000</v>
      </c>
      <c r="M41" s="4">
        <v>0</v>
      </c>
      <c r="N41">
        <v>0</v>
      </c>
      <c r="O41" s="401" t="s">
        <v>1074</v>
      </c>
      <c r="P41" s="401" t="s">
        <v>1247</v>
      </c>
      <c r="Q41" t="s">
        <v>200</v>
      </c>
      <c r="R41">
        <v>3410261</v>
      </c>
      <c r="S41" t="s">
        <v>201</v>
      </c>
    </row>
    <row r="42" spans="1:19" x14ac:dyDescent="0.25">
      <c r="A42">
        <v>41</v>
      </c>
      <c r="B42" t="s">
        <v>1072</v>
      </c>
      <c r="C42" t="s">
        <v>1050</v>
      </c>
      <c r="D42">
        <v>2</v>
      </c>
      <c r="E42">
        <v>6</v>
      </c>
      <c r="F42">
        <v>6</v>
      </c>
      <c r="G42">
        <v>1</v>
      </c>
      <c r="H42" t="s">
        <v>1168</v>
      </c>
      <c r="I42">
        <v>5</v>
      </c>
      <c r="J42" s="5">
        <v>642916000</v>
      </c>
      <c r="K42" s="5">
        <v>642916000</v>
      </c>
      <c r="M42" s="4">
        <v>0</v>
      </c>
      <c r="N42">
        <v>0</v>
      </c>
      <c r="O42" s="401" t="s">
        <v>1074</v>
      </c>
      <c r="P42" s="401" t="s">
        <v>1247</v>
      </c>
      <c r="Q42" t="s">
        <v>200</v>
      </c>
      <c r="R42">
        <v>3410261</v>
      </c>
      <c r="S42" t="s">
        <v>201</v>
      </c>
    </row>
    <row r="43" spans="1:19" x14ac:dyDescent="0.25">
      <c r="A43">
        <v>42</v>
      </c>
      <c r="B43" t="s">
        <v>1251</v>
      </c>
      <c r="C43" t="s">
        <v>1051</v>
      </c>
      <c r="D43">
        <v>1</v>
      </c>
      <c r="E43">
        <v>1</v>
      </c>
      <c r="F43">
        <v>6</v>
      </c>
      <c r="G43">
        <v>1</v>
      </c>
      <c r="H43" t="s">
        <v>1166</v>
      </c>
      <c r="I43">
        <v>5</v>
      </c>
      <c r="J43" s="5">
        <v>30000000</v>
      </c>
      <c r="K43" s="5">
        <v>30000000</v>
      </c>
      <c r="M43" s="4">
        <v>0</v>
      </c>
      <c r="N43">
        <v>0</v>
      </c>
      <c r="O43" s="401" t="s">
        <v>1074</v>
      </c>
      <c r="P43" s="401" t="s">
        <v>1247</v>
      </c>
      <c r="Q43" t="s">
        <v>200</v>
      </c>
      <c r="R43">
        <v>3410261</v>
      </c>
      <c r="S43" t="s">
        <v>201</v>
      </c>
    </row>
    <row r="44" spans="1:19" x14ac:dyDescent="0.25">
      <c r="A44">
        <v>43</v>
      </c>
      <c r="B44" t="s">
        <v>1251</v>
      </c>
      <c r="C44" t="s">
        <v>1052</v>
      </c>
      <c r="D44">
        <v>1</v>
      </c>
      <c r="E44">
        <v>1</v>
      </c>
      <c r="F44">
        <v>6</v>
      </c>
      <c r="G44">
        <v>1</v>
      </c>
      <c r="H44" t="s">
        <v>1166</v>
      </c>
      <c r="I44">
        <v>5</v>
      </c>
      <c r="J44" s="5">
        <v>27084000</v>
      </c>
      <c r="K44" s="5">
        <v>27084000</v>
      </c>
      <c r="M44" s="4">
        <v>0</v>
      </c>
      <c r="N44">
        <v>0</v>
      </c>
      <c r="O44" s="401" t="s">
        <v>1074</v>
      </c>
      <c r="P44" s="401" t="s">
        <v>1247</v>
      </c>
      <c r="Q44" t="s">
        <v>200</v>
      </c>
      <c r="R44">
        <v>3410261</v>
      </c>
      <c r="S44" t="s">
        <v>201</v>
      </c>
    </row>
    <row r="45" spans="1:19" x14ac:dyDescent="0.25">
      <c r="A45">
        <v>44</v>
      </c>
      <c r="B45" t="s">
        <v>1058</v>
      </c>
      <c r="C45" t="s">
        <v>1053</v>
      </c>
      <c r="D45">
        <v>2</v>
      </c>
      <c r="E45">
        <v>5</v>
      </c>
      <c r="F45">
        <v>5</v>
      </c>
      <c r="G45">
        <v>1</v>
      </c>
      <c r="H45" t="s">
        <v>1171</v>
      </c>
      <c r="I45">
        <v>5</v>
      </c>
      <c r="J45" s="5">
        <v>140500000</v>
      </c>
      <c r="K45" s="5">
        <v>140500000</v>
      </c>
      <c r="M45" s="4">
        <v>0</v>
      </c>
      <c r="N45">
        <v>0</v>
      </c>
      <c r="O45" s="401" t="s">
        <v>1074</v>
      </c>
      <c r="P45" s="401" t="s">
        <v>1247</v>
      </c>
      <c r="Q45" t="s">
        <v>200</v>
      </c>
      <c r="R45">
        <v>3410261</v>
      </c>
      <c r="S45" t="s">
        <v>201</v>
      </c>
    </row>
    <row r="46" spans="1:19" x14ac:dyDescent="0.25">
      <c r="A46">
        <v>45</v>
      </c>
      <c r="B46" t="s">
        <v>1251</v>
      </c>
      <c r="C46" t="s">
        <v>1054</v>
      </c>
      <c r="D46">
        <v>1</v>
      </c>
      <c r="E46">
        <v>1</v>
      </c>
      <c r="F46">
        <v>11</v>
      </c>
      <c r="G46">
        <v>1</v>
      </c>
      <c r="H46" t="s">
        <v>1166</v>
      </c>
      <c r="I46">
        <v>5</v>
      </c>
      <c r="J46" s="5">
        <v>55000000</v>
      </c>
      <c r="K46" s="5">
        <v>55000000</v>
      </c>
      <c r="M46" s="4">
        <v>0</v>
      </c>
      <c r="N46">
        <v>0</v>
      </c>
      <c r="O46" s="401" t="s">
        <v>1074</v>
      </c>
      <c r="P46" s="401" t="s">
        <v>1247</v>
      </c>
      <c r="Q46" t="s">
        <v>200</v>
      </c>
      <c r="R46">
        <v>3410261</v>
      </c>
      <c r="S46" t="s">
        <v>201</v>
      </c>
    </row>
    <row r="47" spans="1:19" x14ac:dyDescent="0.25">
      <c r="A47">
        <v>46</v>
      </c>
      <c r="B47" t="s">
        <v>1251</v>
      </c>
      <c r="C47" t="s">
        <v>1055</v>
      </c>
      <c r="D47">
        <v>1</v>
      </c>
      <c r="E47">
        <v>1</v>
      </c>
      <c r="F47">
        <v>7</v>
      </c>
      <c r="G47">
        <v>1</v>
      </c>
      <c r="H47" t="s">
        <v>1166</v>
      </c>
      <c r="I47">
        <v>5</v>
      </c>
      <c r="J47" s="5">
        <v>24500000</v>
      </c>
      <c r="K47" s="5">
        <v>24500000</v>
      </c>
      <c r="M47" s="4">
        <v>0</v>
      </c>
      <c r="N47">
        <v>0</v>
      </c>
      <c r="O47" s="401" t="s">
        <v>1074</v>
      </c>
      <c r="P47" s="401" t="s">
        <v>1247</v>
      </c>
      <c r="Q47" t="s">
        <v>200</v>
      </c>
      <c r="R47">
        <v>3410261</v>
      </c>
      <c r="S47" t="s">
        <v>201</v>
      </c>
    </row>
    <row r="48" spans="1:19" x14ac:dyDescent="0.25">
      <c r="A48">
        <v>47</v>
      </c>
      <c r="B48">
        <v>86101800</v>
      </c>
      <c r="C48" t="s">
        <v>1056</v>
      </c>
      <c r="D48">
        <v>2</v>
      </c>
      <c r="E48">
        <v>3</v>
      </c>
      <c r="F48">
        <v>5</v>
      </c>
      <c r="G48">
        <v>1</v>
      </c>
      <c r="H48" t="s">
        <v>1169</v>
      </c>
      <c r="I48">
        <v>5</v>
      </c>
      <c r="J48" s="5">
        <v>27498000</v>
      </c>
      <c r="K48" s="5">
        <v>27498000</v>
      </c>
      <c r="M48" s="4">
        <v>0</v>
      </c>
      <c r="N48">
        <v>0</v>
      </c>
      <c r="O48" s="401" t="s">
        <v>1074</v>
      </c>
      <c r="P48" s="401" t="s">
        <v>1247</v>
      </c>
      <c r="Q48" t="s">
        <v>200</v>
      </c>
      <c r="R48">
        <v>3410261</v>
      </c>
      <c r="S48" t="s">
        <v>201</v>
      </c>
    </row>
    <row r="49" spans="1:19" x14ac:dyDescent="0.25">
      <c r="A49">
        <v>48</v>
      </c>
      <c r="B49" t="s">
        <v>1251</v>
      </c>
      <c r="C49" t="s">
        <v>1059</v>
      </c>
      <c r="D49">
        <v>1</v>
      </c>
      <c r="E49">
        <v>1</v>
      </c>
      <c r="F49">
        <v>7</v>
      </c>
      <c r="G49">
        <v>1</v>
      </c>
      <c r="H49" t="s">
        <v>1166</v>
      </c>
      <c r="I49">
        <v>5</v>
      </c>
      <c r="J49" s="5">
        <v>24500000</v>
      </c>
      <c r="K49" s="5">
        <v>24500000</v>
      </c>
      <c r="M49" s="4">
        <v>0</v>
      </c>
      <c r="N49">
        <v>0</v>
      </c>
      <c r="O49" s="401" t="s">
        <v>1074</v>
      </c>
      <c r="P49" s="401" t="s">
        <v>1247</v>
      </c>
      <c r="Q49" t="s">
        <v>200</v>
      </c>
      <c r="R49">
        <v>3410261</v>
      </c>
      <c r="S49" t="s">
        <v>201</v>
      </c>
    </row>
    <row r="50" spans="1:19" x14ac:dyDescent="0.25">
      <c r="A50">
        <v>49</v>
      </c>
      <c r="B50" t="s">
        <v>1251</v>
      </c>
      <c r="C50" t="s">
        <v>1060</v>
      </c>
      <c r="D50">
        <v>1</v>
      </c>
      <c r="E50">
        <v>1</v>
      </c>
      <c r="F50">
        <v>6</v>
      </c>
      <c r="G50">
        <v>1</v>
      </c>
      <c r="H50" t="s">
        <v>1166</v>
      </c>
      <c r="I50">
        <v>5</v>
      </c>
      <c r="J50" s="5">
        <v>30000000</v>
      </c>
      <c r="K50" s="5">
        <v>30000000</v>
      </c>
      <c r="M50" s="4">
        <v>0</v>
      </c>
      <c r="N50">
        <v>0</v>
      </c>
      <c r="O50" s="401" t="s">
        <v>1074</v>
      </c>
      <c r="P50" s="401" t="s">
        <v>1247</v>
      </c>
      <c r="Q50" t="s">
        <v>200</v>
      </c>
      <c r="R50">
        <v>3410261</v>
      </c>
      <c r="S50" t="s">
        <v>201</v>
      </c>
    </row>
    <row r="51" spans="1:19" x14ac:dyDescent="0.25">
      <c r="A51">
        <v>50</v>
      </c>
      <c r="B51" t="s">
        <v>1251</v>
      </c>
      <c r="C51" t="s">
        <v>1061</v>
      </c>
      <c r="D51">
        <v>1</v>
      </c>
      <c r="E51">
        <v>1</v>
      </c>
      <c r="F51">
        <v>6</v>
      </c>
      <c r="G51">
        <v>1</v>
      </c>
      <c r="H51" t="s">
        <v>1166</v>
      </c>
      <c r="I51">
        <v>5</v>
      </c>
      <c r="J51" s="5">
        <v>14400000</v>
      </c>
      <c r="K51" s="5">
        <v>14400000</v>
      </c>
      <c r="M51" s="4">
        <v>0</v>
      </c>
      <c r="N51">
        <v>0</v>
      </c>
      <c r="O51" s="401" t="s">
        <v>1074</v>
      </c>
      <c r="P51" s="401" t="s">
        <v>1247</v>
      </c>
      <c r="Q51" t="s">
        <v>200</v>
      </c>
      <c r="R51">
        <v>3410261</v>
      </c>
      <c r="S51" t="s">
        <v>201</v>
      </c>
    </row>
    <row r="52" spans="1:19" x14ac:dyDescent="0.25">
      <c r="A52">
        <v>51</v>
      </c>
      <c r="B52" t="s">
        <v>1251</v>
      </c>
      <c r="C52" t="s">
        <v>1062</v>
      </c>
      <c r="D52">
        <v>1</v>
      </c>
      <c r="E52">
        <v>1</v>
      </c>
      <c r="F52">
        <v>6</v>
      </c>
      <c r="G52">
        <v>1</v>
      </c>
      <c r="H52" t="s">
        <v>1166</v>
      </c>
      <c r="I52">
        <v>5</v>
      </c>
      <c r="J52" s="5">
        <v>21000000</v>
      </c>
      <c r="K52" s="5">
        <v>21000000</v>
      </c>
      <c r="M52" s="4">
        <v>0</v>
      </c>
      <c r="N52">
        <v>0</v>
      </c>
      <c r="O52" s="401" t="s">
        <v>1074</v>
      </c>
      <c r="P52" s="401" t="s">
        <v>1247</v>
      </c>
      <c r="Q52" t="s">
        <v>200</v>
      </c>
      <c r="R52">
        <v>3410261</v>
      </c>
      <c r="S52" t="s">
        <v>201</v>
      </c>
    </row>
    <row r="53" spans="1:19" x14ac:dyDescent="0.25">
      <c r="A53">
        <v>52</v>
      </c>
      <c r="B53">
        <v>86101700</v>
      </c>
      <c r="C53" t="s">
        <v>1063</v>
      </c>
      <c r="D53">
        <v>2</v>
      </c>
      <c r="E53">
        <v>5</v>
      </c>
      <c r="F53">
        <v>4</v>
      </c>
      <c r="G53">
        <v>1</v>
      </c>
      <c r="H53" t="s">
        <v>1171</v>
      </c>
      <c r="I53">
        <v>5</v>
      </c>
      <c r="J53" s="5">
        <v>122912000</v>
      </c>
      <c r="K53" s="5">
        <v>122912000</v>
      </c>
      <c r="M53" s="4">
        <v>0</v>
      </c>
      <c r="N53">
        <v>0</v>
      </c>
      <c r="O53" s="401" t="s">
        <v>1074</v>
      </c>
      <c r="P53" s="401" t="s">
        <v>1247</v>
      </c>
      <c r="Q53" t="s">
        <v>200</v>
      </c>
      <c r="R53">
        <v>3410261</v>
      </c>
      <c r="S53" t="s">
        <v>201</v>
      </c>
    </row>
    <row r="54" spans="1:19" x14ac:dyDescent="0.25">
      <c r="A54">
        <v>53</v>
      </c>
      <c r="B54" t="s">
        <v>1251</v>
      </c>
      <c r="C54" t="s">
        <v>1064</v>
      </c>
      <c r="D54">
        <v>1</v>
      </c>
      <c r="E54">
        <v>1</v>
      </c>
      <c r="F54">
        <v>8</v>
      </c>
      <c r="G54">
        <v>1</v>
      </c>
      <c r="H54" t="s">
        <v>1166</v>
      </c>
      <c r="I54">
        <v>5</v>
      </c>
      <c r="J54" s="5">
        <v>40000000</v>
      </c>
      <c r="K54" s="5">
        <v>40000000</v>
      </c>
      <c r="M54" s="4">
        <v>0</v>
      </c>
      <c r="N54">
        <v>0</v>
      </c>
      <c r="O54" s="401" t="s">
        <v>1074</v>
      </c>
      <c r="P54" s="401" t="s">
        <v>1247</v>
      </c>
      <c r="Q54" t="s">
        <v>200</v>
      </c>
      <c r="R54">
        <v>3410261</v>
      </c>
      <c r="S54" t="s">
        <v>201</v>
      </c>
    </row>
    <row r="55" spans="1:19" x14ac:dyDescent="0.25">
      <c r="A55">
        <v>54</v>
      </c>
      <c r="B55" t="s">
        <v>1251</v>
      </c>
      <c r="C55" t="s">
        <v>1065</v>
      </c>
      <c r="D55">
        <v>1</v>
      </c>
      <c r="E55">
        <v>1</v>
      </c>
      <c r="F55">
        <v>6</v>
      </c>
      <c r="G55">
        <v>1</v>
      </c>
      <c r="H55" t="s">
        <v>1166</v>
      </c>
      <c r="I55">
        <v>5</v>
      </c>
      <c r="J55" s="5">
        <v>36000000</v>
      </c>
      <c r="K55" s="5">
        <v>36000000</v>
      </c>
      <c r="M55" s="4">
        <v>0</v>
      </c>
      <c r="N55">
        <v>0</v>
      </c>
      <c r="O55" s="401" t="s">
        <v>1074</v>
      </c>
      <c r="P55" s="401" t="s">
        <v>1247</v>
      </c>
      <c r="Q55" t="s">
        <v>200</v>
      </c>
      <c r="R55">
        <v>3410261</v>
      </c>
      <c r="S55" t="s">
        <v>201</v>
      </c>
    </row>
    <row r="56" spans="1:19" x14ac:dyDescent="0.25">
      <c r="A56">
        <v>55</v>
      </c>
      <c r="B56">
        <v>93141500</v>
      </c>
      <c r="C56" t="s">
        <v>1066</v>
      </c>
      <c r="D56">
        <v>2</v>
      </c>
      <c r="E56">
        <v>5</v>
      </c>
      <c r="F56">
        <v>4</v>
      </c>
      <c r="G56">
        <v>1</v>
      </c>
      <c r="H56" t="s">
        <v>1171</v>
      </c>
      <c r="I56">
        <v>5</v>
      </c>
      <c r="J56" s="5">
        <v>152024000</v>
      </c>
      <c r="K56" s="5">
        <v>152024000</v>
      </c>
      <c r="M56" s="4">
        <v>0</v>
      </c>
      <c r="N56">
        <v>0</v>
      </c>
      <c r="O56" s="401" t="s">
        <v>1074</v>
      </c>
      <c r="P56" s="401" t="s">
        <v>1247</v>
      </c>
      <c r="Q56" t="s">
        <v>200</v>
      </c>
      <c r="R56">
        <v>3410261</v>
      </c>
      <c r="S56" t="s">
        <v>201</v>
      </c>
    </row>
    <row r="57" spans="1:19" x14ac:dyDescent="0.25">
      <c r="A57">
        <v>56</v>
      </c>
      <c r="B57" t="s">
        <v>1251</v>
      </c>
      <c r="C57" t="s">
        <v>1067</v>
      </c>
      <c r="D57">
        <v>1</v>
      </c>
      <c r="E57">
        <v>1</v>
      </c>
      <c r="F57">
        <v>7</v>
      </c>
      <c r="G57">
        <v>1</v>
      </c>
      <c r="H57" t="s">
        <v>1166</v>
      </c>
      <c r="I57">
        <v>5</v>
      </c>
      <c r="J57" s="5">
        <v>42000000</v>
      </c>
      <c r="K57" s="5">
        <v>42000000</v>
      </c>
      <c r="M57" s="4">
        <v>0</v>
      </c>
      <c r="N57">
        <v>0</v>
      </c>
      <c r="O57" s="401" t="s">
        <v>1074</v>
      </c>
      <c r="P57" s="401" t="s">
        <v>1247</v>
      </c>
      <c r="Q57" t="s">
        <v>200</v>
      </c>
      <c r="R57">
        <v>3410261</v>
      </c>
      <c r="S57" t="s">
        <v>201</v>
      </c>
    </row>
    <row r="58" spans="1:19" x14ac:dyDescent="0.25">
      <c r="A58">
        <v>57</v>
      </c>
      <c r="B58" t="s">
        <v>1251</v>
      </c>
      <c r="C58" t="s">
        <v>1068</v>
      </c>
      <c r="D58">
        <v>1</v>
      </c>
      <c r="E58">
        <v>1</v>
      </c>
      <c r="F58">
        <v>8</v>
      </c>
      <c r="G58">
        <v>1</v>
      </c>
      <c r="H58" t="s">
        <v>1166</v>
      </c>
      <c r="I58">
        <v>5</v>
      </c>
      <c r="J58" s="5">
        <v>19200000</v>
      </c>
      <c r="K58" s="5">
        <v>19200000</v>
      </c>
      <c r="M58" s="4">
        <v>0</v>
      </c>
      <c r="N58">
        <v>0</v>
      </c>
      <c r="O58" s="401" t="s">
        <v>1074</v>
      </c>
      <c r="P58" s="401" t="s">
        <v>1247</v>
      </c>
      <c r="Q58" t="s">
        <v>200</v>
      </c>
      <c r="R58">
        <v>3410261</v>
      </c>
      <c r="S58" t="s">
        <v>201</v>
      </c>
    </row>
    <row r="59" spans="1:19" x14ac:dyDescent="0.25">
      <c r="A59">
        <v>58</v>
      </c>
      <c r="B59" t="s">
        <v>1251</v>
      </c>
      <c r="C59" t="s">
        <v>1069</v>
      </c>
      <c r="D59">
        <v>1</v>
      </c>
      <c r="E59">
        <v>1</v>
      </c>
      <c r="F59">
        <v>7</v>
      </c>
      <c r="G59">
        <v>1</v>
      </c>
      <c r="H59" t="s">
        <v>1166</v>
      </c>
      <c r="I59">
        <v>5</v>
      </c>
      <c r="J59" s="5">
        <v>24500000</v>
      </c>
      <c r="K59" s="5">
        <v>24500000</v>
      </c>
      <c r="M59" s="4">
        <v>0</v>
      </c>
      <c r="N59">
        <v>0</v>
      </c>
      <c r="O59" s="401" t="s">
        <v>1074</v>
      </c>
      <c r="P59" s="401" t="s">
        <v>1247</v>
      </c>
      <c r="Q59" t="s">
        <v>200</v>
      </c>
      <c r="R59">
        <v>3410261</v>
      </c>
      <c r="S59" t="s">
        <v>201</v>
      </c>
    </row>
    <row r="60" spans="1:19" x14ac:dyDescent="0.25">
      <c r="A60">
        <v>59</v>
      </c>
      <c r="B60" t="s">
        <v>1251</v>
      </c>
      <c r="C60" t="s">
        <v>1070</v>
      </c>
      <c r="D60">
        <v>1</v>
      </c>
      <c r="E60">
        <v>1</v>
      </c>
      <c r="F60">
        <v>11</v>
      </c>
      <c r="G60">
        <v>1</v>
      </c>
      <c r="H60" t="s">
        <v>1166</v>
      </c>
      <c r="I60">
        <v>5</v>
      </c>
      <c r="J60" s="5">
        <v>71500000</v>
      </c>
      <c r="K60" s="5">
        <v>71500000</v>
      </c>
      <c r="M60" s="4">
        <v>0</v>
      </c>
      <c r="N60">
        <v>0</v>
      </c>
      <c r="O60" s="401" t="s">
        <v>1074</v>
      </c>
      <c r="P60" s="401" t="s">
        <v>1247</v>
      </c>
      <c r="Q60" t="s">
        <v>200</v>
      </c>
      <c r="R60">
        <v>3410261</v>
      </c>
      <c r="S60" t="s">
        <v>201</v>
      </c>
    </row>
    <row r="61" spans="1:19" x14ac:dyDescent="0.25">
      <c r="A61">
        <v>60</v>
      </c>
      <c r="B61" t="s">
        <v>1251</v>
      </c>
      <c r="C61" t="s">
        <v>1071</v>
      </c>
      <c r="D61">
        <v>1</v>
      </c>
      <c r="E61">
        <v>1</v>
      </c>
      <c r="F61">
        <v>7</v>
      </c>
      <c r="G61">
        <v>1</v>
      </c>
      <c r="H61" t="s">
        <v>1166</v>
      </c>
      <c r="I61">
        <v>5</v>
      </c>
      <c r="J61" s="5">
        <v>129500000</v>
      </c>
      <c r="K61" s="5">
        <v>129500000</v>
      </c>
      <c r="M61" s="4">
        <v>0</v>
      </c>
      <c r="N61">
        <v>0</v>
      </c>
      <c r="O61" s="401" t="s">
        <v>1074</v>
      </c>
      <c r="P61" s="401" t="s">
        <v>1247</v>
      </c>
      <c r="Q61" t="s">
        <v>200</v>
      </c>
      <c r="R61">
        <v>3410261</v>
      </c>
      <c r="S61" t="s">
        <v>201</v>
      </c>
    </row>
    <row r="62" spans="1:19" x14ac:dyDescent="0.25">
      <c r="A62">
        <v>61</v>
      </c>
      <c r="B62">
        <v>95111600</v>
      </c>
      <c r="C62" t="s">
        <v>1172</v>
      </c>
      <c r="D62">
        <v>2</v>
      </c>
      <c r="E62">
        <v>6</v>
      </c>
      <c r="F62">
        <v>6</v>
      </c>
      <c r="G62">
        <v>1</v>
      </c>
      <c r="H62" t="s">
        <v>1168</v>
      </c>
      <c r="I62">
        <v>5</v>
      </c>
      <c r="J62" s="5">
        <v>2202361000</v>
      </c>
      <c r="K62" s="5">
        <v>2202361000</v>
      </c>
      <c r="M62" s="4">
        <v>0</v>
      </c>
      <c r="N62">
        <v>0</v>
      </c>
      <c r="O62" s="401" t="s">
        <v>1074</v>
      </c>
      <c r="P62" s="401" t="s">
        <v>1247</v>
      </c>
      <c r="Q62" t="s">
        <v>200</v>
      </c>
      <c r="R62">
        <v>3410261</v>
      </c>
      <c r="S62" t="s">
        <v>201</v>
      </c>
    </row>
    <row r="63" spans="1:19" x14ac:dyDescent="0.25">
      <c r="A63">
        <v>62</v>
      </c>
      <c r="B63" t="s">
        <v>1251</v>
      </c>
      <c r="C63" t="s">
        <v>1173</v>
      </c>
      <c r="D63">
        <v>1</v>
      </c>
      <c r="E63">
        <v>1</v>
      </c>
      <c r="F63">
        <v>7</v>
      </c>
      <c r="G63">
        <v>1</v>
      </c>
      <c r="H63" t="s">
        <v>1166</v>
      </c>
      <c r="I63">
        <v>5</v>
      </c>
      <c r="J63" s="5">
        <v>42000000</v>
      </c>
      <c r="K63" s="5">
        <v>42000000</v>
      </c>
      <c r="M63" s="4">
        <v>0</v>
      </c>
      <c r="N63">
        <v>0</v>
      </c>
      <c r="O63" s="401" t="s">
        <v>1074</v>
      </c>
      <c r="P63" s="401" t="s">
        <v>1247</v>
      </c>
      <c r="Q63" t="s">
        <v>200</v>
      </c>
      <c r="R63">
        <v>3410261</v>
      </c>
      <c r="S63" t="s">
        <v>201</v>
      </c>
    </row>
    <row r="64" spans="1:19" x14ac:dyDescent="0.25">
      <c r="A64">
        <v>63</v>
      </c>
      <c r="B64" t="s">
        <v>1251</v>
      </c>
      <c r="C64" t="s">
        <v>1174</v>
      </c>
      <c r="D64">
        <v>1</v>
      </c>
      <c r="E64">
        <v>1</v>
      </c>
      <c r="F64">
        <v>7</v>
      </c>
      <c r="G64">
        <v>1</v>
      </c>
      <c r="H64" t="s">
        <v>1166</v>
      </c>
      <c r="I64">
        <v>5</v>
      </c>
      <c r="J64" s="5">
        <v>42000000</v>
      </c>
      <c r="K64" s="5">
        <v>42000000</v>
      </c>
      <c r="M64" s="4">
        <v>0</v>
      </c>
      <c r="N64">
        <v>0</v>
      </c>
      <c r="O64" s="401" t="s">
        <v>1074</v>
      </c>
      <c r="P64" s="401" t="s">
        <v>1247</v>
      </c>
      <c r="Q64" t="s">
        <v>200</v>
      </c>
      <c r="R64">
        <v>3410261</v>
      </c>
      <c r="S64" t="s">
        <v>201</v>
      </c>
    </row>
    <row r="65" spans="1:19" x14ac:dyDescent="0.25">
      <c r="A65">
        <v>64</v>
      </c>
      <c r="B65" t="s">
        <v>1251</v>
      </c>
      <c r="C65" t="s">
        <v>1175</v>
      </c>
      <c r="D65">
        <v>1</v>
      </c>
      <c r="E65">
        <v>1</v>
      </c>
      <c r="F65">
        <v>11</v>
      </c>
      <c r="G65">
        <v>1</v>
      </c>
      <c r="H65" t="s">
        <v>1166</v>
      </c>
      <c r="I65">
        <v>5</v>
      </c>
      <c r="J65" s="5">
        <v>55000000</v>
      </c>
      <c r="K65" s="5">
        <v>55000000</v>
      </c>
      <c r="M65" s="4">
        <v>0</v>
      </c>
      <c r="N65">
        <v>0</v>
      </c>
      <c r="O65" s="401" t="s">
        <v>1074</v>
      </c>
      <c r="P65" s="401" t="s">
        <v>1247</v>
      </c>
      <c r="Q65" t="s">
        <v>200</v>
      </c>
      <c r="R65">
        <v>3410261</v>
      </c>
      <c r="S65" t="s">
        <v>201</v>
      </c>
    </row>
    <row r="66" spans="1:19" x14ac:dyDescent="0.25">
      <c r="A66">
        <v>65</v>
      </c>
      <c r="B66" t="s">
        <v>1251</v>
      </c>
      <c r="C66" t="s">
        <v>1176</v>
      </c>
      <c r="D66">
        <v>1</v>
      </c>
      <c r="E66">
        <v>1</v>
      </c>
      <c r="F66">
        <v>6</v>
      </c>
      <c r="G66">
        <v>1</v>
      </c>
      <c r="H66" t="s">
        <v>1166</v>
      </c>
      <c r="I66">
        <v>5</v>
      </c>
      <c r="J66" s="5">
        <v>30000000</v>
      </c>
      <c r="K66" s="5">
        <v>30000000</v>
      </c>
      <c r="M66" s="4">
        <v>0</v>
      </c>
      <c r="N66">
        <v>0</v>
      </c>
      <c r="O66" s="401" t="s">
        <v>1074</v>
      </c>
      <c r="P66" s="401" t="s">
        <v>1247</v>
      </c>
      <c r="Q66" t="s">
        <v>200</v>
      </c>
      <c r="R66">
        <v>3410261</v>
      </c>
      <c r="S66" t="s">
        <v>201</v>
      </c>
    </row>
    <row r="67" spans="1:19" x14ac:dyDescent="0.25">
      <c r="A67">
        <v>66</v>
      </c>
      <c r="B67" t="s">
        <v>1251</v>
      </c>
      <c r="C67" t="s">
        <v>1177</v>
      </c>
      <c r="D67">
        <v>1</v>
      </c>
      <c r="E67">
        <v>1</v>
      </c>
      <c r="F67">
        <v>8</v>
      </c>
      <c r="G67">
        <v>1</v>
      </c>
      <c r="H67" t="s">
        <v>1166</v>
      </c>
      <c r="I67">
        <v>5</v>
      </c>
      <c r="J67" s="5">
        <v>28000000</v>
      </c>
      <c r="K67" s="5">
        <v>28000000</v>
      </c>
      <c r="M67" s="4">
        <v>0</v>
      </c>
      <c r="N67">
        <v>0</v>
      </c>
      <c r="O67" s="401" t="s">
        <v>1074</v>
      </c>
      <c r="P67" s="401" t="s">
        <v>1247</v>
      </c>
      <c r="Q67" t="s">
        <v>200</v>
      </c>
      <c r="R67">
        <v>3410261</v>
      </c>
      <c r="S67" t="s">
        <v>201</v>
      </c>
    </row>
    <row r="68" spans="1:19" x14ac:dyDescent="0.25">
      <c r="A68">
        <v>67</v>
      </c>
      <c r="B68">
        <v>95111600</v>
      </c>
      <c r="C68" t="s">
        <v>1178</v>
      </c>
      <c r="D68">
        <v>2</v>
      </c>
      <c r="E68">
        <v>6</v>
      </c>
      <c r="F68">
        <v>6</v>
      </c>
      <c r="G68">
        <v>1</v>
      </c>
      <c r="H68" t="s">
        <v>1168</v>
      </c>
      <c r="I68">
        <v>5</v>
      </c>
      <c r="J68" s="5">
        <v>292546000</v>
      </c>
      <c r="K68" s="5">
        <v>292546000</v>
      </c>
      <c r="M68" s="4">
        <v>0</v>
      </c>
      <c r="N68">
        <v>0</v>
      </c>
      <c r="O68" s="401" t="s">
        <v>1074</v>
      </c>
      <c r="P68" s="401" t="s">
        <v>1247</v>
      </c>
      <c r="Q68" t="s">
        <v>200</v>
      </c>
      <c r="R68">
        <v>3410261</v>
      </c>
      <c r="S68" t="s">
        <v>201</v>
      </c>
    </row>
    <row r="69" spans="1:19" x14ac:dyDescent="0.25">
      <c r="A69">
        <v>68</v>
      </c>
      <c r="B69" t="s">
        <v>1251</v>
      </c>
      <c r="C69" s="7" t="s">
        <v>1283</v>
      </c>
      <c r="D69">
        <v>1</v>
      </c>
      <c r="E69">
        <v>1</v>
      </c>
      <c r="F69">
        <v>11</v>
      </c>
      <c r="G69">
        <v>1</v>
      </c>
      <c r="H69" t="s">
        <v>1166</v>
      </c>
      <c r="I69">
        <v>5</v>
      </c>
      <c r="J69" s="5">
        <v>59400000</v>
      </c>
      <c r="K69" s="5">
        <v>59400000</v>
      </c>
      <c r="M69" s="4">
        <v>0</v>
      </c>
      <c r="N69">
        <v>0</v>
      </c>
      <c r="O69" s="401" t="s">
        <v>1074</v>
      </c>
      <c r="P69" s="401" t="s">
        <v>1247</v>
      </c>
      <c r="Q69" t="s">
        <v>200</v>
      </c>
      <c r="R69">
        <v>3410261</v>
      </c>
      <c r="S69" t="s">
        <v>201</v>
      </c>
    </row>
    <row r="70" spans="1:19" x14ac:dyDescent="0.25">
      <c r="A70">
        <v>69</v>
      </c>
      <c r="B70" t="s">
        <v>1251</v>
      </c>
      <c r="C70" s="7" t="s">
        <v>1282</v>
      </c>
      <c r="D70">
        <v>1</v>
      </c>
      <c r="E70">
        <v>1</v>
      </c>
      <c r="F70">
        <v>11</v>
      </c>
      <c r="G70">
        <v>1</v>
      </c>
      <c r="H70" t="s">
        <v>1166</v>
      </c>
      <c r="I70">
        <v>5</v>
      </c>
      <c r="J70" s="5">
        <v>59400000</v>
      </c>
      <c r="K70" s="5">
        <v>59400000</v>
      </c>
      <c r="M70" s="4">
        <v>0</v>
      </c>
      <c r="N70">
        <v>0</v>
      </c>
      <c r="O70" s="401" t="s">
        <v>1074</v>
      </c>
      <c r="P70" s="401" t="s">
        <v>1247</v>
      </c>
      <c r="Q70" t="s">
        <v>200</v>
      </c>
      <c r="R70">
        <v>3410261</v>
      </c>
      <c r="S70" t="s">
        <v>201</v>
      </c>
    </row>
    <row r="71" spans="1:19" x14ac:dyDescent="0.25">
      <c r="A71">
        <v>70</v>
      </c>
      <c r="B71" t="s">
        <v>1251</v>
      </c>
      <c r="C71" s="7" t="s">
        <v>1281</v>
      </c>
      <c r="D71">
        <v>1</v>
      </c>
      <c r="E71">
        <v>1</v>
      </c>
      <c r="F71">
        <v>11</v>
      </c>
      <c r="G71">
        <v>1</v>
      </c>
      <c r="H71" t="s">
        <v>1166</v>
      </c>
      <c r="I71">
        <v>5</v>
      </c>
      <c r="J71" s="5">
        <v>59400000</v>
      </c>
      <c r="K71" s="5">
        <v>59400000</v>
      </c>
      <c r="M71" s="4">
        <v>0</v>
      </c>
      <c r="N71">
        <v>0</v>
      </c>
      <c r="O71" s="401" t="s">
        <v>1074</v>
      </c>
      <c r="P71" s="401" t="s">
        <v>1247</v>
      </c>
      <c r="Q71" t="s">
        <v>200</v>
      </c>
      <c r="R71">
        <v>3410261</v>
      </c>
      <c r="S71" t="s">
        <v>201</v>
      </c>
    </row>
    <row r="72" spans="1:19" x14ac:dyDescent="0.25">
      <c r="A72">
        <v>71</v>
      </c>
      <c r="B72" t="s">
        <v>1251</v>
      </c>
      <c r="C72" t="s">
        <v>1182</v>
      </c>
      <c r="D72">
        <v>1</v>
      </c>
      <c r="E72">
        <v>1</v>
      </c>
      <c r="F72">
        <v>11</v>
      </c>
      <c r="G72">
        <v>1</v>
      </c>
      <c r="H72" t="s">
        <v>1166</v>
      </c>
      <c r="I72">
        <v>5</v>
      </c>
      <c r="J72" s="5">
        <v>59400000</v>
      </c>
      <c r="K72" s="5">
        <v>59400000</v>
      </c>
      <c r="M72" s="4">
        <v>0</v>
      </c>
      <c r="N72">
        <v>0</v>
      </c>
      <c r="O72" s="401" t="s">
        <v>1074</v>
      </c>
      <c r="P72" s="401" t="s">
        <v>1247</v>
      </c>
      <c r="Q72" t="s">
        <v>200</v>
      </c>
      <c r="R72">
        <v>3410261</v>
      </c>
      <c r="S72" t="s">
        <v>201</v>
      </c>
    </row>
    <row r="73" spans="1:19" x14ac:dyDescent="0.25">
      <c r="A73">
        <v>72</v>
      </c>
      <c r="B73" t="s">
        <v>1251</v>
      </c>
      <c r="C73" t="s">
        <v>1183</v>
      </c>
      <c r="D73">
        <v>1</v>
      </c>
      <c r="E73">
        <v>1</v>
      </c>
      <c r="F73">
        <v>11</v>
      </c>
      <c r="G73">
        <v>1</v>
      </c>
      <c r="H73" t="s">
        <v>1166</v>
      </c>
      <c r="I73">
        <v>5</v>
      </c>
      <c r="J73" s="5">
        <v>77000000</v>
      </c>
      <c r="K73" s="5">
        <v>77000000</v>
      </c>
      <c r="M73" s="4">
        <v>0</v>
      </c>
      <c r="N73">
        <v>0</v>
      </c>
      <c r="O73" s="401" t="s">
        <v>1074</v>
      </c>
      <c r="P73" s="401" t="s">
        <v>1247</v>
      </c>
      <c r="Q73" t="s">
        <v>200</v>
      </c>
      <c r="R73">
        <v>3410261</v>
      </c>
      <c r="S73" t="s">
        <v>201</v>
      </c>
    </row>
    <row r="74" spans="1:19" x14ac:dyDescent="0.25">
      <c r="A74">
        <v>73</v>
      </c>
      <c r="B74" t="s">
        <v>1251</v>
      </c>
      <c r="C74" t="s">
        <v>1184</v>
      </c>
      <c r="D74">
        <v>1</v>
      </c>
      <c r="E74">
        <v>1</v>
      </c>
      <c r="F74">
        <v>11</v>
      </c>
      <c r="G74">
        <v>1</v>
      </c>
      <c r="H74" t="s">
        <v>1166</v>
      </c>
      <c r="I74">
        <v>5</v>
      </c>
      <c r="J74" s="5">
        <v>88000000</v>
      </c>
      <c r="K74" s="5">
        <v>88000000</v>
      </c>
      <c r="M74" s="4">
        <v>0</v>
      </c>
      <c r="N74">
        <v>0</v>
      </c>
      <c r="O74" s="401" t="s">
        <v>1074</v>
      </c>
      <c r="P74" s="401" t="s">
        <v>1247</v>
      </c>
      <c r="Q74" t="s">
        <v>200</v>
      </c>
      <c r="R74">
        <v>3410261</v>
      </c>
      <c r="S74" t="s">
        <v>201</v>
      </c>
    </row>
    <row r="75" spans="1:19" x14ac:dyDescent="0.25">
      <c r="A75">
        <v>74</v>
      </c>
      <c r="B75" t="s">
        <v>1251</v>
      </c>
      <c r="C75" t="s">
        <v>1191</v>
      </c>
      <c r="D75">
        <v>1</v>
      </c>
      <c r="E75">
        <v>1</v>
      </c>
      <c r="F75">
        <v>10</v>
      </c>
      <c r="G75">
        <v>1</v>
      </c>
      <c r="H75" t="s">
        <v>1166</v>
      </c>
      <c r="I75">
        <v>5</v>
      </c>
      <c r="J75" s="5">
        <v>53000000</v>
      </c>
      <c r="K75" s="5">
        <v>53000000</v>
      </c>
      <c r="M75" s="4">
        <v>0</v>
      </c>
      <c r="N75">
        <v>0</v>
      </c>
      <c r="O75" s="401" t="s">
        <v>1074</v>
      </c>
      <c r="P75" s="401" t="s">
        <v>1247</v>
      </c>
      <c r="Q75" t="s">
        <v>200</v>
      </c>
      <c r="R75">
        <v>3410261</v>
      </c>
      <c r="S75" t="s">
        <v>201</v>
      </c>
    </row>
    <row r="76" spans="1:19" x14ac:dyDescent="0.25">
      <c r="A76">
        <v>75</v>
      </c>
      <c r="B76" t="s">
        <v>1251</v>
      </c>
      <c r="C76" s="7" t="s">
        <v>1280</v>
      </c>
      <c r="D76">
        <v>1</v>
      </c>
      <c r="E76">
        <v>1</v>
      </c>
      <c r="F76">
        <v>10</v>
      </c>
      <c r="G76">
        <v>1</v>
      </c>
      <c r="H76" t="s">
        <v>1166</v>
      </c>
      <c r="I76">
        <v>5</v>
      </c>
      <c r="J76" s="5">
        <v>45140000</v>
      </c>
      <c r="K76" s="5">
        <v>45140000</v>
      </c>
      <c r="M76" s="4">
        <v>0</v>
      </c>
      <c r="N76">
        <v>0</v>
      </c>
      <c r="O76" s="401" t="s">
        <v>1074</v>
      </c>
      <c r="P76" s="401" t="s">
        <v>1247</v>
      </c>
      <c r="Q76" t="s">
        <v>200</v>
      </c>
      <c r="R76">
        <v>3410261</v>
      </c>
      <c r="S76" t="s">
        <v>201</v>
      </c>
    </row>
    <row r="77" spans="1:19" x14ac:dyDescent="0.25">
      <c r="A77">
        <v>76</v>
      </c>
      <c r="B77" t="s">
        <v>1251</v>
      </c>
      <c r="C77" t="s">
        <v>1193</v>
      </c>
      <c r="D77">
        <v>1</v>
      </c>
      <c r="E77">
        <v>1</v>
      </c>
      <c r="F77">
        <v>11</v>
      </c>
      <c r="G77">
        <v>1</v>
      </c>
      <c r="H77" t="s">
        <v>1166</v>
      </c>
      <c r="I77">
        <v>5</v>
      </c>
      <c r="J77" s="5">
        <v>29700000</v>
      </c>
      <c r="K77" s="5">
        <v>29700000</v>
      </c>
      <c r="M77" s="4">
        <v>0</v>
      </c>
      <c r="N77">
        <v>0</v>
      </c>
      <c r="O77" s="401" t="s">
        <v>1074</v>
      </c>
      <c r="P77" s="401" t="s">
        <v>1247</v>
      </c>
      <c r="Q77" t="s">
        <v>200</v>
      </c>
      <c r="R77">
        <v>3410261</v>
      </c>
      <c r="S77" t="s">
        <v>201</v>
      </c>
    </row>
    <row r="78" spans="1:19" x14ac:dyDescent="0.25">
      <c r="A78">
        <v>77</v>
      </c>
      <c r="B78" t="s">
        <v>1251</v>
      </c>
      <c r="C78" t="s">
        <v>1194</v>
      </c>
      <c r="D78">
        <v>1</v>
      </c>
      <c r="E78">
        <v>1</v>
      </c>
      <c r="F78">
        <v>11</v>
      </c>
      <c r="G78">
        <v>1</v>
      </c>
      <c r="H78" t="s">
        <v>1166</v>
      </c>
      <c r="I78">
        <v>5</v>
      </c>
      <c r="J78" s="5">
        <v>27500000</v>
      </c>
      <c r="K78" s="5">
        <v>27500000</v>
      </c>
      <c r="M78" s="4">
        <v>0</v>
      </c>
      <c r="N78">
        <v>0</v>
      </c>
      <c r="O78" s="401" t="s">
        <v>1074</v>
      </c>
      <c r="P78" s="401" t="s">
        <v>1247</v>
      </c>
      <c r="Q78" t="s">
        <v>200</v>
      </c>
      <c r="R78">
        <v>3410261</v>
      </c>
      <c r="S78" t="s">
        <v>201</v>
      </c>
    </row>
    <row r="79" spans="1:19" x14ac:dyDescent="0.25">
      <c r="A79">
        <v>78</v>
      </c>
      <c r="B79" t="s">
        <v>1251</v>
      </c>
      <c r="C79" t="s">
        <v>1195</v>
      </c>
      <c r="D79">
        <v>1</v>
      </c>
      <c r="E79">
        <v>1</v>
      </c>
      <c r="F79">
        <v>11</v>
      </c>
      <c r="G79">
        <v>1</v>
      </c>
      <c r="H79" t="s">
        <v>1166</v>
      </c>
      <c r="I79">
        <v>5</v>
      </c>
      <c r="J79" s="5">
        <v>29700000</v>
      </c>
      <c r="K79" s="5">
        <v>29700000</v>
      </c>
      <c r="M79" s="4">
        <v>0</v>
      </c>
      <c r="N79">
        <v>0</v>
      </c>
      <c r="O79" s="401" t="s">
        <v>1074</v>
      </c>
      <c r="P79" s="401" t="s">
        <v>1247</v>
      </c>
      <c r="Q79" t="s">
        <v>200</v>
      </c>
      <c r="R79">
        <v>3410261</v>
      </c>
      <c r="S79" t="s">
        <v>201</v>
      </c>
    </row>
    <row r="80" spans="1:19" x14ac:dyDescent="0.25">
      <c r="A80">
        <v>79</v>
      </c>
      <c r="B80" t="s">
        <v>1251</v>
      </c>
      <c r="C80" t="s">
        <v>1196</v>
      </c>
      <c r="D80">
        <v>1</v>
      </c>
      <c r="E80">
        <v>1</v>
      </c>
      <c r="F80">
        <v>11</v>
      </c>
      <c r="G80">
        <v>1</v>
      </c>
      <c r="H80" t="s">
        <v>1166</v>
      </c>
      <c r="I80">
        <v>5</v>
      </c>
      <c r="J80" s="5">
        <v>27500000</v>
      </c>
      <c r="K80" s="5">
        <v>27500000</v>
      </c>
      <c r="M80" s="4">
        <v>0</v>
      </c>
      <c r="N80">
        <v>0</v>
      </c>
      <c r="O80" s="401" t="s">
        <v>1074</v>
      </c>
      <c r="P80" s="401" t="s">
        <v>1247</v>
      </c>
      <c r="Q80" t="s">
        <v>200</v>
      </c>
      <c r="R80">
        <v>3410261</v>
      </c>
      <c r="S80" t="s">
        <v>201</v>
      </c>
    </row>
    <row r="81" spans="1:19" x14ac:dyDescent="0.25">
      <c r="A81">
        <v>80</v>
      </c>
      <c r="B81" t="s">
        <v>1251</v>
      </c>
      <c r="C81" t="s">
        <v>1197</v>
      </c>
      <c r="D81">
        <v>1</v>
      </c>
      <c r="E81">
        <v>1</v>
      </c>
      <c r="F81">
        <v>11</v>
      </c>
      <c r="G81">
        <v>1</v>
      </c>
      <c r="H81" t="s">
        <v>1166</v>
      </c>
      <c r="I81">
        <v>5</v>
      </c>
      <c r="J81" s="5">
        <v>38500000</v>
      </c>
      <c r="K81" s="5">
        <v>38500000</v>
      </c>
      <c r="M81" s="4">
        <v>0</v>
      </c>
      <c r="N81">
        <v>0</v>
      </c>
      <c r="O81" s="401" t="s">
        <v>1074</v>
      </c>
      <c r="P81" s="401" t="s">
        <v>1247</v>
      </c>
      <c r="Q81" t="s">
        <v>200</v>
      </c>
      <c r="R81">
        <v>3410261</v>
      </c>
      <c r="S81" t="s">
        <v>201</v>
      </c>
    </row>
    <row r="82" spans="1:19" x14ac:dyDescent="0.25">
      <c r="A82">
        <v>81</v>
      </c>
      <c r="B82" t="s">
        <v>1251</v>
      </c>
      <c r="C82" t="s">
        <v>1185</v>
      </c>
      <c r="D82">
        <v>1</v>
      </c>
      <c r="E82">
        <v>1</v>
      </c>
      <c r="F82">
        <v>11</v>
      </c>
      <c r="G82">
        <v>1</v>
      </c>
      <c r="H82" t="s">
        <v>1166</v>
      </c>
      <c r="I82">
        <v>5</v>
      </c>
      <c r="J82" s="5">
        <v>38500000</v>
      </c>
      <c r="K82" s="5">
        <v>38500000</v>
      </c>
      <c r="M82" s="4">
        <v>0</v>
      </c>
      <c r="N82">
        <v>0</v>
      </c>
      <c r="O82" s="401" t="s">
        <v>1074</v>
      </c>
      <c r="P82" s="401" t="s">
        <v>1247</v>
      </c>
      <c r="Q82" t="s">
        <v>200</v>
      </c>
      <c r="R82">
        <v>3410261</v>
      </c>
      <c r="S82" t="s">
        <v>201</v>
      </c>
    </row>
    <row r="83" spans="1:19" x14ac:dyDescent="0.25">
      <c r="A83">
        <v>82</v>
      </c>
      <c r="B83" t="s">
        <v>1251</v>
      </c>
      <c r="C83" t="s">
        <v>1198</v>
      </c>
      <c r="D83">
        <v>1</v>
      </c>
      <c r="E83">
        <v>1</v>
      </c>
      <c r="F83">
        <v>6</v>
      </c>
      <c r="G83">
        <v>1</v>
      </c>
      <c r="H83" t="s">
        <v>1166</v>
      </c>
      <c r="I83">
        <v>5</v>
      </c>
      <c r="J83" s="5">
        <v>14400000</v>
      </c>
      <c r="K83" s="5">
        <v>14400000</v>
      </c>
      <c r="M83" s="4">
        <v>0</v>
      </c>
      <c r="N83">
        <v>0</v>
      </c>
      <c r="O83" s="401" t="s">
        <v>1074</v>
      </c>
      <c r="P83" s="401" t="s">
        <v>1247</v>
      </c>
      <c r="Q83" t="s">
        <v>200</v>
      </c>
      <c r="R83">
        <v>3410261</v>
      </c>
      <c r="S83" t="s">
        <v>201</v>
      </c>
    </row>
    <row r="84" spans="1:19" x14ac:dyDescent="0.25">
      <c r="A84">
        <v>83</v>
      </c>
      <c r="B84" t="s">
        <v>1251</v>
      </c>
      <c r="C84" t="s">
        <v>1186</v>
      </c>
      <c r="D84">
        <v>1</v>
      </c>
      <c r="E84">
        <v>1</v>
      </c>
      <c r="F84">
        <v>6</v>
      </c>
      <c r="G84">
        <v>1</v>
      </c>
      <c r="H84" t="s">
        <v>1166</v>
      </c>
      <c r="I84">
        <v>5</v>
      </c>
      <c r="J84" s="5">
        <v>14400000</v>
      </c>
      <c r="K84" s="5">
        <v>14400000</v>
      </c>
      <c r="M84" s="4">
        <v>0</v>
      </c>
      <c r="N84">
        <v>0</v>
      </c>
      <c r="O84" s="401" t="s">
        <v>1074</v>
      </c>
      <c r="P84" s="401" t="s">
        <v>1247</v>
      </c>
      <c r="Q84" t="s">
        <v>200</v>
      </c>
      <c r="R84">
        <v>3410261</v>
      </c>
      <c r="S84" t="s">
        <v>201</v>
      </c>
    </row>
    <row r="85" spans="1:19" x14ac:dyDescent="0.25">
      <c r="A85">
        <v>84</v>
      </c>
      <c r="B85" t="s">
        <v>1251</v>
      </c>
      <c r="C85" t="s">
        <v>1199</v>
      </c>
      <c r="D85">
        <v>1</v>
      </c>
      <c r="E85">
        <v>1</v>
      </c>
      <c r="F85">
        <v>11</v>
      </c>
      <c r="G85">
        <v>1</v>
      </c>
      <c r="H85" t="s">
        <v>1166</v>
      </c>
      <c r="I85">
        <v>5</v>
      </c>
      <c r="J85" s="5">
        <v>38500000</v>
      </c>
      <c r="K85" s="5">
        <v>38500000</v>
      </c>
      <c r="M85" s="4">
        <v>0</v>
      </c>
      <c r="N85">
        <v>0</v>
      </c>
      <c r="O85" s="401" t="s">
        <v>1074</v>
      </c>
      <c r="P85" s="401" t="s">
        <v>1247</v>
      </c>
      <c r="Q85" t="s">
        <v>200</v>
      </c>
      <c r="R85">
        <v>3410261</v>
      </c>
      <c r="S85" t="s">
        <v>201</v>
      </c>
    </row>
    <row r="86" spans="1:19" x14ac:dyDescent="0.25">
      <c r="A86">
        <v>85</v>
      </c>
      <c r="B86" t="s">
        <v>1251</v>
      </c>
      <c r="C86" t="s">
        <v>1200</v>
      </c>
      <c r="D86">
        <v>1</v>
      </c>
      <c r="E86">
        <v>1</v>
      </c>
      <c r="F86">
        <v>11</v>
      </c>
      <c r="G86">
        <v>1</v>
      </c>
      <c r="H86" t="s">
        <v>1166</v>
      </c>
      <c r="I86">
        <v>5</v>
      </c>
      <c r="J86" s="5">
        <v>24200000</v>
      </c>
      <c r="K86" s="5">
        <v>24200000</v>
      </c>
      <c r="M86" s="4">
        <v>0</v>
      </c>
      <c r="N86">
        <v>0</v>
      </c>
      <c r="O86" s="401" t="s">
        <v>1074</v>
      </c>
      <c r="P86" s="401" t="s">
        <v>1247</v>
      </c>
      <c r="Q86" t="s">
        <v>200</v>
      </c>
      <c r="R86">
        <v>3410261</v>
      </c>
      <c r="S86" t="s">
        <v>201</v>
      </c>
    </row>
    <row r="87" spans="1:19" x14ac:dyDescent="0.25">
      <c r="A87">
        <v>86</v>
      </c>
      <c r="B87" t="s">
        <v>1251</v>
      </c>
      <c r="C87" t="s">
        <v>1187</v>
      </c>
      <c r="D87">
        <v>1</v>
      </c>
      <c r="E87">
        <v>1</v>
      </c>
      <c r="F87">
        <v>11</v>
      </c>
      <c r="G87">
        <v>1</v>
      </c>
      <c r="H87" t="s">
        <v>1166</v>
      </c>
      <c r="I87">
        <v>5</v>
      </c>
      <c r="J87" s="5">
        <v>24200000</v>
      </c>
      <c r="K87" s="5">
        <v>24200000</v>
      </c>
      <c r="M87" s="4">
        <v>0</v>
      </c>
      <c r="N87">
        <v>0</v>
      </c>
      <c r="O87" s="401" t="s">
        <v>1074</v>
      </c>
      <c r="P87" s="401" t="s">
        <v>1247</v>
      </c>
      <c r="Q87" t="s">
        <v>200</v>
      </c>
      <c r="R87">
        <v>3410261</v>
      </c>
      <c r="S87" t="s">
        <v>201</v>
      </c>
    </row>
    <row r="88" spans="1:19" x14ac:dyDescent="0.25">
      <c r="A88">
        <v>87</v>
      </c>
      <c r="B88" t="s">
        <v>1251</v>
      </c>
      <c r="C88" t="s">
        <v>1201</v>
      </c>
      <c r="D88">
        <v>1</v>
      </c>
      <c r="E88">
        <v>1</v>
      </c>
      <c r="F88">
        <v>8</v>
      </c>
      <c r="G88">
        <v>1</v>
      </c>
      <c r="H88" t="s">
        <v>1166</v>
      </c>
      <c r="I88">
        <v>5</v>
      </c>
      <c r="J88" s="5">
        <v>40000000</v>
      </c>
      <c r="K88" s="5">
        <v>40000000</v>
      </c>
      <c r="M88" s="4">
        <v>0</v>
      </c>
      <c r="N88">
        <v>0</v>
      </c>
      <c r="O88" s="401" t="s">
        <v>1074</v>
      </c>
      <c r="P88" s="401" t="s">
        <v>1247</v>
      </c>
      <c r="Q88" t="s">
        <v>200</v>
      </c>
      <c r="R88">
        <v>3410261</v>
      </c>
      <c r="S88" t="s">
        <v>201</v>
      </c>
    </row>
    <row r="89" spans="1:19" x14ac:dyDescent="0.25">
      <c r="A89">
        <v>88</v>
      </c>
      <c r="B89" t="s">
        <v>1251</v>
      </c>
      <c r="C89" t="s">
        <v>1202</v>
      </c>
      <c r="D89">
        <v>1</v>
      </c>
      <c r="E89">
        <v>1</v>
      </c>
      <c r="F89">
        <v>9</v>
      </c>
      <c r="G89">
        <v>1</v>
      </c>
      <c r="H89" t="s">
        <v>1166</v>
      </c>
      <c r="I89">
        <v>5</v>
      </c>
      <c r="J89" s="5">
        <v>46800000</v>
      </c>
      <c r="K89" s="5">
        <v>46800000</v>
      </c>
      <c r="M89" s="4">
        <v>0</v>
      </c>
      <c r="N89">
        <v>0</v>
      </c>
      <c r="O89" s="401" t="s">
        <v>1074</v>
      </c>
      <c r="P89" s="401" t="s">
        <v>1247</v>
      </c>
      <c r="Q89" t="s">
        <v>200</v>
      </c>
      <c r="R89">
        <v>3410261</v>
      </c>
      <c r="S89" t="s">
        <v>201</v>
      </c>
    </row>
    <row r="90" spans="1:19" x14ac:dyDescent="0.25">
      <c r="A90">
        <v>89</v>
      </c>
      <c r="B90" t="s">
        <v>1251</v>
      </c>
      <c r="C90" t="s">
        <v>1203</v>
      </c>
      <c r="D90">
        <v>1</v>
      </c>
      <c r="E90">
        <v>1</v>
      </c>
      <c r="F90">
        <v>6</v>
      </c>
      <c r="G90">
        <v>1</v>
      </c>
      <c r="H90" t="s">
        <v>1166</v>
      </c>
      <c r="I90">
        <v>5</v>
      </c>
      <c r="J90" s="5">
        <v>14400000</v>
      </c>
      <c r="K90" s="5">
        <v>14400000</v>
      </c>
      <c r="M90" s="4">
        <v>0</v>
      </c>
      <c r="N90">
        <v>0</v>
      </c>
      <c r="O90" s="401" t="s">
        <v>1074</v>
      </c>
      <c r="P90" s="401" t="s">
        <v>1247</v>
      </c>
      <c r="Q90" t="s">
        <v>200</v>
      </c>
      <c r="R90">
        <v>3410261</v>
      </c>
      <c r="S90" t="s">
        <v>201</v>
      </c>
    </row>
    <row r="91" spans="1:19" x14ac:dyDescent="0.25">
      <c r="A91">
        <v>90</v>
      </c>
      <c r="B91" t="s">
        <v>1251</v>
      </c>
      <c r="C91" t="s">
        <v>1204</v>
      </c>
      <c r="D91">
        <v>1</v>
      </c>
      <c r="E91">
        <v>1</v>
      </c>
      <c r="F91">
        <v>11</v>
      </c>
      <c r="G91">
        <v>1</v>
      </c>
      <c r="H91" t="s">
        <v>1166</v>
      </c>
      <c r="I91">
        <v>5</v>
      </c>
      <c r="J91" s="5">
        <v>49654000</v>
      </c>
      <c r="K91" s="5">
        <v>49654000</v>
      </c>
      <c r="M91" s="4">
        <v>0</v>
      </c>
      <c r="N91">
        <v>0</v>
      </c>
      <c r="O91" s="401" t="s">
        <v>1074</v>
      </c>
      <c r="P91" s="401" t="s">
        <v>1247</v>
      </c>
      <c r="Q91" t="s">
        <v>200</v>
      </c>
      <c r="R91">
        <v>3410261</v>
      </c>
      <c r="S91" t="s">
        <v>201</v>
      </c>
    </row>
    <row r="92" spans="1:19" x14ac:dyDescent="0.25">
      <c r="A92">
        <v>91</v>
      </c>
      <c r="B92" t="s">
        <v>1251</v>
      </c>
      <c r="C92" t="s">
        <v>1205</v>
      </c>
      <c r="D92">
        <v>1</v>
      </c>
      <c r="E92">
        <v>1</v>
      </c>
      <c r="F92">
        <v>11</v>
      </c>
      <c r="G92">
        <v>1</v>
      </c>
      <c r="H92" t="s">
        <v>1166</v>
      </c>
      <c r="I92">
        <v>5</v>
      </c>
      <c r="J92" s="5">
        <v>55000000</v>
      </c>
      <c r="K92" s="5">
        <v>55000000</v>
      </c>
      <c r="M92" s="4">
        <v>0</v>
      </c>
      <c r="N92">
        <v>0</v>
      </c>
      <c r="O92" s="401" t="s">
        <v>1074</v>
      </c>
      <c r="P92" s="401" t="s">
        <v>1247</v>
      </c>
      <c r="Q92" t="s">
        <v>200</v>
      </c>
      <c r="R92">
        <v>3410261</v>
      </c>
      <c r="S92" t="s">
        <v>201</v>
      </c>
    </row>
    <row r="93" spans="1:19" x14ac:dyDescent="0.25">
      <c r="A93">
        <v>92</v>
      </c>
      <c r="B93" t="s">
        <v>1251</v>
      </c>
      <c r="C93" t="s">
        <v>1206</v>
      </c>
      <c r="D93">
        <v>1</v>
      </c>
      <c r="E93">
        <v>1</v>
      </c>
      <c r="F93">
        <v>11</v>
      </c>
      <c r="G93">
        <v>1</v>
      </c>
      <c r="H93" t="s">
        <v>1166</v>
      </c>
      <c r="I93">
        <v>5</v>
      </c>
      <c r="J93" s="5">
        <v>88000000</v>
      </c>
      <c r="K93" s="5">
        <v>88000000</v>
      </c>
      <c r="M93" s="4">
        <v>0</v>
      </c>
      <c r="N93">
        <v>0</v>
      </c>
      <c r="O93" s="401" t="s">
        <v>1074</v>
      </c>
      <c r="P93" s="401" t="s">
        <v>1247</v>
      </c>
      <c r="Q93" t="s">
        <v>200</v>
      </c>
      <c r="R93">
        <v>3410261</v>
      </c>
      <c r="S93" t="s">
        <v>201</v>
      </c>
    </row>
    <row r="94" spans="1:19" x14ac:dyDescent="0.25">
      <c r="A94">
        <v>93</v>
      </c>
      <c r="B94" t="s">
        <v>1251</v>
      </c>
      <c r="C94" s="7" t="s">
        <v>1279</v>
      </c>
      <c r="D94">
        <v>1</v>
      </c>
      <c r="E94">
        <v>1</v>
      </c>
      <c r="F94">
        <v>8</v>
      </c>
      <c r="G94">
        <v>1</v>
      </c>
      <c r="H94" t="s">
        <v>1166</v>
      </c>
      <c r="I94">
        <v>5</v>
      </c>
      <c r="J94" s="5">
        <v>40000000</v>
      </c>
      <c r="K94" s="5">
        <v>40000000</v>
      </c>
      <c r="M94" s="4">
        <v>0</v>
      </c>
      <c r="N94">
        <v>0</v>
      </c>
      <c r="O94" s="401" t="s">
        <v>1074</v>
      </c>
      <c r="P94" s="401" t="s">
        <v>1247</v>
      </c>
      <c r="Q94" t="s">
        <v>200</v>
      </c>
      <c r="R94">
        <v>3410261</v>
      </c>
      <c r="S94" t="s">
        <v>201</v>
      </c>
    </row>
    <row r="95" spans="1:19" x14ac:dyDescent="0.25">
      <c r="A95">
        <v>94</v>
      </c>
      <c r="B95" t="s">
        <v>1251</v>
      </c>
      <c r="C95" t="s">
        <v>1208</v>
      </c>
      <c r="D95">
        <v>1</v>
      </c>
      <c r="E95">
        <v>1</v>
      </c>
      <c r="F95">
        <v>11</v>
      </c>
      <c r="G95">
        <v>1</v>
      </c>
      <c r="H95" t="s">
        <v>1166</v>
      </c>
      <c r="I95">
        <v>5</v>
      </c>
      <c r="J95" s="5">
        <v>55000000</v>
      </c>
      <c r="K95" s="5">
        <v>55000000</v>
      </c>
      <c r="M95" s="4">
        <v>0</v>
      </c>
      <c r="N95">
        <v>0</v>
      </c>
      <c r="O95" s="401" t="s">
        <v>1074</v>
      </c>
      <c r="P95" s="401" t="s">
        <v>1247</v>
      </c>
      <c r="Q95" t="s">
        <v>200</v>
      </c>
      <c r="R95">
        <v>3410261</v>
      </c>
      <c r="S95" t="s">
        <v>201</v>
      </c>
    </row>
    <row r="96" spans="1:19" x14ac:dyDescent="0.25">
      <c r="A96">
        <v>95</v>
      </c>
      <c r="B96" t="s">
        <v>1251</v>
      </c>
      <c r="C96" t="s">
        <v>1209</v>
      </c>
      <c r="D96">
        <v>1</v>
      </c>
      <c r="E96">
        <v>1</v>
      </c>
      <c r="F96">
        <v>8</v>
      </c>
      <c r="G96">
        <v>1</v>
      </c>
      <c r="H96" t="s">
        <v>1166</v>
      </c>
      <c r="I96">
        <v>5</v>
      </c>
      <c r="J96" s="5">
        <v>19200000</v>
      </c>
      <c r="K96" s="5">
        <v>19200000</v>
      </c>
      <c r="M96" s="4">
        <v>0</v>
      </c>
      <c r="N96">
        <v>0</v>
      </c>
      <c r="O96" s="401" t="s">
        <v>1074</v>
      </c>
      <c r="P96" s="401" t="s">
        <v>1247</v>
      </c>
      <c r="Q96" t="s">
        <v>200</v>
      </c>
      <c r="R96">
        <v>3410261</v>
      </c>
      <c r="S96" t="s">
        <v>201</v>
      </c>
    </row>
    <row r="97" spans="1:19" x14ac:dyDescent="0.25">
      <c r="A97">
        <v>96</v>
      </c>
      <c r="B97" t="s">
        <v>1251</v>
      </c>
      <c r="C97" t="s">
        <v>1210</v>
      </c>
      <c r="D97">
        <v>1</v>
      </c>
      <c r="E97">
        <v>1</v>
      </c>
      <c r="F97">
        <v>11</v>
      </c>
      <c r="G97">
        <v>1</v>
      </c>
      <c r="H97" t="s">
        <v>1166</v>
      </c>
      <c r="I97">
        <v>5</v>
      </c>
      <c r="J97" s="5">
        <v>26400000</v>
      </c>
      <c r="K97" s="5">
        <v>26400000</v>
      </c>
      <c r="M97" s="4">
        <v>0</v>
      </c>
      <c r="N97">
        <v>0</v>
      </c>
      <c r="O97" s="401" t="s">
        <v>1074</v>
      </c>
      <c r="P97" s="401" t="s">
        <v>1247</v>
      </c>
      <c r="Q97" t="s">
        <v>200</v>
      </c>
      <c r="R97">
        <v>3410261</v>
      </c>
      <c r="S97" t="s">
        <v>201</v>
      </c>
    </row>
    <row r="98" spans="1:19" x14ac:dyDescent="0.25">
      <c r="A98">
        <v>97</v>
      </c>
      <c r="B98" t="s">
        <v>1251</v>
      </c>
      <c r="C98" t="s">
        <v>1211</v>
      </c>
      <c r="D98">
        <v>1</v>
      </c>
      <c r="E98">
        <v>1</v>
      </c>
      <c r="F98">
        <v>11</v>
      </c>
      <c r="G98">
        <v>1</v>
      </c>
      <c r="H98" t="s">
        <v>1166</v>
      </c>
      <c r="I98">
        <v>5</v>
      </c>
      <c r="J98" s="5">
        <v>88000000</v>
      </c>
      <c r="K98" s="5">
        <v>88000000</v>
      </c>
      <c r="M98" s="4">
        <v>0</v>
      </c>
      <c r="N98">
        <v>0</v>
      </c>
      <c r="O98" s="401" t="s">
        <v>1074</v>
      </c>
      <c r="P98" s="401" t="s">
        <v>1247</v>
      </c>
      <c r="Q98" t="s">
        <v>200</v>
      </c>
      <c r="R98">
        <v>3410261</v>
      </c>
      <c r="S98" t="s">
        <v>201</v>
      </c>
    </row>
    <row r="99" spans="1:19" x14ac:dyDescent="0.25">
      <c r="A99">
        <v>98</v>
      </c>
      <c r="B99" t="s">
        <v>1251</v>
      </c>
      <c r="C99" t="s">
        <v>1212</v>
      </c>
      <c r="D99">
        <v>1</v>
      </c>
      <c r="E99">
        <v>1</v>
      </c>
      <c r="F99">
        <v>11</v>
      </c>
      <c r="G99">
        <v>1</v>
      </c>
      <c r="H99" t="s">
        <v>1166</v>
      </c>
      <c r="I99">
        <v>5</v>
      </c>
      <c r="J99" s="5">
        <v>79200000</v>
      </c>
      <c r="K99" s="5">
        <v>79200000</v>
      </c>
      <c r="M99" s="4">
        <v>0</v>
      </c>
      <c r="N99">
        <v>0</v>
      </c>
      <c r="O99" s="401" t="s">
        <v>1074</v>
      </c>
      <c r="P99" s="401" t="s">
        <v>1247</v>
      </c>
      <c r="Q99" t="s">
        <v>200</v>
      </c>
      <c r="R99">
        <v>3410261</v>
      </c>
      <c r="S99" t="s">
        <v>201</v>
      </c>
    </row>
    <row r="100" spans="1:19" x14ac:dyDescent="0.25">
      <c r="A100">
        <v>99</v>
      </c>
      <c r="B100" t="s">
        <v>1251</v>
      </c>
      <c r="C100" t="s">
        <v>1213</v>
      </c>
      <c r="D100">
        <v>1</v>
      </c>
      <c r="E100">
        <v>1</v>
      </c>
      <c r="F100">
        <v>9</v>
      </c>
      <c r="G100">
        <v>1</v>
      </c>
      <c r="H100" t="s">
        <v>1166</v>
      </c>
      <c r="I100">
        <v>5</v>
      </c>
      <c r="J100" s="5">
        <v>45000000</v>
      </c>
      <c r="K100" s="5">
        <v>45000000</v>
      </c>
      <c r="M100" s="4">
        <v>0</v>
      </c>
      <c r="N100">
        <v>0</v>
      </c>
      <c r="O100" s="401" t="s">
        <v>1074</v>
      </c>
      <c r="P100" s="401" t="s">
        <v>1247</v>
      </c>
      <c r="Q100" t="s">
        <v>200</v>
      </c>
      <c r="R100">
        <v>3410261</v>
      </c>
      <c r="S100" t="s">
        <v>201</v>
      </c>
    </row>
    <row r="101" spans="1:19" x14ac:dyDescent="0.25">
      <c r="A101">
        <v>100</v>
      </c>
      <c r="B101" t="s">
        <v>1251</v>
      </c>
      <c r="C101" t="s">
        <v>1214</v>
      </c>
      <c r="D101">
        <v>1</v>
      </c>
      <c r="E101">
        <v>1</v>
      </c>
      <c r="F101">
        <v>6</v>
      </c>
      <c r="G101">
        <v>1</v>
      </c>
      <c r="H101" t="s">
        <v>1166</v>
      </c>
      <c r="I101">
        <v>5</v>
      </c>
      <c r="J101" s="5">
        <v>14400000</v>
      </c>
      <c r="K101" s="5">
        <v>14400000</v>
      </c>
      <c r="M101" s="4">
        <v>0</v>
      </c>
      <c r="N101">
        <v>0</v>
      </c>
      <c r="O101" s="401" t="s">
        <v>1074</v>
      </c>
      <c r="P101" s="401" t="s">
        <v>1247</v>
      </c>
      <c r="Q101" t="s">
        <v>200</v>
      </c>
      <c r="R101">
        <v>3410261</v>
      </c>
      <c r="S101" t="s">
        <v>201</v>
      </c>
    </row>
    <row r="102" spans="1:19" x14ac:dyDescent="0.25">
      <c r="A102">
        <v>101</v>
      </c>
      <c r="B102" t="s">
        <v>1251</v>
      </c>
      <c r="C102" t="s">
        <v>1215</v>
      </c>
      <c r="D102">
        <v>1</v>
      </c>
      <c r="E102">
        <v>1</v>
      </c>
      <c r="F102">
        <v>11</v>
      </c>
      <c r="G102">
        <v>1</v>
      </c>
      <c r="H102" t="s">
        <v>1166</v>
      </c>
      <c r="I102">
        <v>5</v>
      </c>
      <c r="J102" s="5">
        <v>56892000</v>
      </c>
      <c r="K102" s="5">
        <v>56892000</v>
      </c>
      <c r="M102" s="4">
        <v>0</v>
      </c>
      <c r="N102">
        <v>0</v>
      </c>
      <c r="O102" s="401" t="s">
        <v>1074</v>
      </c>
      <c r="P102" s="401" t="s">
        <v>1247</v>
      </c>
      <c r="Q102" t="s">
        <v>200</v>
      </c>
      <c r="R102">
        <v>3410261</v>
      </c>
      <c r="S102" t="s">
        <v>201</v>
      </c>
    </row>
    <row r="103" spans="1:19" x14ac:dyDescent="0.25">
      <c r="A103">
        <v>102</v>
      </c>
      <c r="B103" t="s">
        <v>1251</v>
      </c>
      <c r="C103" s="7" t="s">
        <v>1216</v>
      </c>
      <c r="D103">
        <v>1</v>
      </c>
      <c r="E103">
        <v>1</v>
      </c>
      <c r="F103">
        <v>11</v>
      </c>
      <c r="G103">
        <v>1</v>
      </c>
      <c r="H103" t="s">
        <v>1166</v>
      </c>
      <c r="I103">
        <v>5</v>
      </c>
      <c r="J103" s="410">
        <v>35167000</v>
      </c>
      <c r="K103" s="410">
        <v>35167000</v>
      </c>
      <c r="L103" s="410"/>
      <c r="M103" s="4">
        <v>0</v>
      </c>
      <c r="N103">
        <v>0</v>
      </c>
      <c r="O103" s="401" t="s">
        <v>1074</v>
      </c>
      <c r="P103" s="401" t="s">
        <v>1247</v>
      </c>
      <c r="Q103" t="s">
        <v>200</v>
      </c>
      <c r="R103">
        <v>3410261</v>
      </c>
      <c r="S103" t="s">
        <v>201</v>
      </c>
    </row>
    <row r="104" spans="1:19" x14ac:dyDescent="0.25">
      <c r="A104">
        <v>103</v>
      </c>
      <c r="B104" t="s">
        <v>1251</v>
      </c>
      <c r="C104" t="s">
        <v>1217</v>
      </c>
      <c r="D104">
        <v>1</v>
      </c>
      <c r="E104">
        <v>1</v>
      </c>
      <c r="F104">
        <v>6</v>
      </c>
      <c r="G104">
        <v>1</v>
      </c>
      <c r="H104" t="s">
        <v>1166</v>
      </c>
      <c r="I104">
        <v>5</v>
      </c>
      <c r="J104" s="5">
        <v>36000000</v>
      </c>
      <c r="K104" s="5">
        <v>36000000</v>
      </c>
      <c r="M104" s="4">
        <v>0</v>
      </c>
      <c r="N104">
        <v>0</v>
      </c>
      <c r="O104" s="401" t="s">
        <v>1074</v>
      </c>
      <c r="P104" s="401" t="s">
        <v>1247</v>
      </c>
      <c r="Q104" t="s">
        <v>200</v>
      </c>
      <c r="R104">
        <v>3410261</v>
      </c>
      <c r="S104" t="s">
        <v>201</v>
      </c>
    </row>
    <row r="105" spans="1:19" x14ac:dyDescent="0.25">
      <c r="A105">
        <v>104</v>
      </c>
      <c r="B105" t="s">
        <v>1264</v>
      </c>
      <c r="C105" t="s">
        <v>1254</v>
      </c>
      <c r="D105">
        <v>2</v>
      </c>
      <c r="E105">
        <v>3</v>
      </c>
      <c r="F105">
        <v>5</v>
      </c>
      <c r="G105">
        <v>1</v>
      </c>
      <c r="H105" t="s">
        <v>1169</v>
      </c>
      <c r="I105">
        <v>5</v>
      </c>
      <c r="J105" s="5">
        <v>4852000</v>
      </c>
      <c r="K105" s="5">
        <v>4852000</v>
      </c>
      <c r="M105" s="4">
        <v>0</v>
      </c>
      <c r="N105">
        <v>0</v>
      </c>
      <c r="O105" s="401" t="s">
        <v>1074</v>
      </c>
      <c r="P105" s="401" t="s">
        <v>1247</v>
      </c>
      <c r="Q105" t="s">
        <v>200</v>
      </c>
      <c r="R105">
        <v>3410261</v>
      </c>
      <c r="S105" t="s">
        <v>201</v>
      </c>
    </row>
    <row r="106" spans="1:19" x14ac:dyDescent="0.25">
      <c r="A106">
        <v>105</v>
      </c>
      <c r="B106" t="s">
        <v>1251</v>
      </c>
      <c r="C106" t="s">
        <v>1218</v>
      </c>
      <c r="D106">
        <v>1</v>
      </c>
      <c r="E106">
        <v>1</v>
      </c>
      <c r="F106">
        <v>6</v>
      </c>
      <c r="G106">
        <v>1</v>
      </c>
      <c r="H106" t="s">
        <v>1166</v>
      </c>
      <c r="I106">
        <v>5</v>
      </c>
      <c r="J106" s="5">
        <v>30000000</v>
      </c>
      <c r="K106" s="5">
        <v>30000000</v>
      </c>
      <c r="M106" s="4">
        <v>0</v>
      </c>
      <c r="N106">
        <v>0</v>
      </c>
      <c r="O106" s="401" t="s">
        <v>1074</v>
      </c>
      <c r="P106" s="401" t="s">
        <v>1247</v>
      </c>
      <c r="Q106" t="s">
        <v>200</v>
      </c>
      <c r="R106">
        <v>3410261</v>
      </c>
      <c r="S106" t="s">
        <v>201</v>
      </c>
    </row>
    <row r="107" spans="1:19" x14ac:dyDescent="0.25">
      <c r="A107">
        <v>106</v>
      </c>
      <c r="B107" t="s">
        <v>1251</v>
      </c>
      <c r="C107" t="s">
        <v>1219</v>
      </c>
      <c r="D107">
        <v>1</v>
      </c>
      <c r="E107">
        <v>1</v>
      </c>
      <c r="F107">
        <v>9</v>
      </c>
      <c r="G107">
        <v>1</v>
      </c>
      <c r="H107" t="s">
        <v>1166</v>
      </c>
      <c r="I107">
        <v>5</v>
      </c>
      <c r="J107" s="5">
        <v>45000000</v>
      </c>
      <c r="K107" s="5">
        <v>45000000</v>
      </c>
      <c r="M107" s="4">
        <v>0</v>
      </c>
      <c r="N107">
        <v>0</v>
      </c>
      <c r="O107" s="401" t="s">
        <v>1074</v>
      </c>
      <c r="P107" s="401" t="s">
        <v>1247</v>
      </c>
      <c r="Q107" t="s">
        <v>200</v>
      </c>
      <c r="R107">
        <v>3410261</v>
      </c>
      <c r="S107" t="s">
        <v>201</v>
      </c>
    </row>
    <row r="108" spans="1:19" x14ac:dyDescent="0.25">
      <c r="A108">
        <v>107</v>
      </c>
      <c r="B108" t="s">
        <v>1251</v>
      </c>
      <c r="C108" t="s">
        <v>1220</v>
      </c>
      <c r="D108">
        <v>1</v>
      </c>
      <c r="E108">
        <v>1</v>
      </c>
      <c r="F108">
        <v>9</v>
      </c>
      <c r="G108">
        <v>1</v>
      </c>
      <c r="H108" t="s">
        <v>1166</v>
      </c>
      <c r="I108">
        <v>5</v>
      </c>
      <c r="J108" s="5">
        <v>24300000</v>
      </c>
      <c r="K108" s="5">
        <v>24300000</v>
      </c>
      <c r="M108" s="4">
        <v>0</v>
      </c>
      <c r="N108">
        <v>0</v>
      </c>
      <c r="O108" s="401" t="s">
        <v>1074</v>
      </c>
      <c r="P108" s="401" t="s">
        <v>1247</v>
      </c>
      <c r="Q108" t="s">
        <v>200</v>
      </c>
      <c r="R108">
        <v>3410261</v>
      </c>
      <c r="S108" t="s">
        <v>201</v>
      </c>
    </row>
    <row r="109" spans="1:19" x14ac:dyDescent="0.25">
      <c r="A109">
        <v>108</v>
      </c>
      <c r="B109" t="s">
        <v>1251</v>
      </c>
      <c r="C109" t="s">
        <v>1221</v>
      </c>
      <c r="D109">
        <v>1</v>
      </c>
      <c r="E109">
        <v>1</v>
      </c>
      <c r="F109">
        <v>9</v>
      </c>
      <c r="G109">
        <v>1</v>
      </c>
      <c r="H109" t="s">
        <v>1166</v>
      </c>
      <c r="I109">
        <v>5</v>
      </c>
      <c r="J109" s="5">
        <v>45000000</v>
      </c>
      <c r="K109" s="5">
        <v>45000000</v>
      </c>
      <c r="M109" s="4">
        <v>0</v>
      </c>
      <c r="N109">
        <v>0</v>
      </c>
      <c r="O109" s="401" t="s">
        <v>1074</v>
      </c>
      <c r="P109" s="401" t="s">
        <v>1247</v>
      </c>
      <c r="Q109" t="s">
        <v>200</v>
      </c>
      <c r="R109">
        <v>3410261</v>
      </c>
      <c r="S109" t="s">
        <v>201</v>
      </c>
    </row>
    <row r="110" spans="1:19" x14ac:dyDescent="0.25">
      <c r="A110">
        <v>109</v>
      </c>
      <c r="B110" t="s">
        <v>1251</v>
      </c>
      <c r="C110" t="s">
        <v>1188</v>
      </c>
      <c r="D110">
        <v>1</v>
      </c>
      <c r="E110">
        <v>1</v>
      </c>
      <c r="F110">
        <v>9</v>
      </c>
      <c r="G110">
        <v>1</v>
      </c>
      <c r="H110" t="s">
        <v>1166</v>
      </c>
      <c r="I110">
        <v>5</v>
      </c>
      <c r="J110" s="5">
        <v>45000000</v>
      </c>
      <c r="K110" s="5">
        <v>45000000</v>
      </c>
      <c r="M110" s="4">
        <v>0</v>
      </c>
      <c r="N110">
        <v>0</v>
      </c>
      <c r="O110" s="401" t="s">
        <v>1074</v>
      </c>
      <c r="P110" s="401" t="s">
        <v>1247</v>
      </c>
      <c r="Q110" t="s">
        <v>200</v>
      </c>
      <c r="R110">
        <v>3410261</v>
      </c>
      <c r="S110" t="s">
        <v>201</v>
      </c>
    </row>
    <row r="111" spans="1:19" x14ac:dyDescent="0.25">
      <c r="A111">
        <v>110</v>
      </c>
      <c r="B111" t="s">
        <v>1251</v>
      </c>
      <c r="C111" t="s">
        <v>1189</v>
      </c>
      <c r="D111">
        <v>1</v>
      </c>
      <c r="E111">
        <v>1</v>
      </c>
      <c r="F111">
        <v>9</v>
      </c>
      <c r="G111">
        <v>1</v>
      </c>
      <c r="H111" t="s">
        <v>1166</v>
      </c>
      <c r="I111">
        <v>5</v>
      </c>
      <c r="J111" s="5">
        <v>45000000</v>
      </c>
      <c r="K111" s="5">
        <v>45000000</v>
      </c>
      <c r="M111" s="4">
        <v>0</v>
      </c>
      <c r="N111">
        <v>0</v>
      </c>
      <c r="O111" s="401" t="s">
        <v>1074</v>
      </c>
      <c r="P111" s="401" t="s">
        <v>1247</v>
      </c>
      <c r="Q111" t="s">
        <v>200</v>
      </c>
      <c r="R111">
        <v>3410261</v>
      </c>
      <c r="S111" t="s">
        <v>201</v>
      </c>
    </row>
    <row r="112" spans="1:19" x14ac:dyDescent="0.25">
      <c r="A112">
        <v>111</v>
      </c>
      <c r="B112" t="s">
        <v>1251</v>
      </c>
      <c r="C112" s="7" t="s">
        <v>1244</v>
      </c>
      <c r="D112">
        <v>1</v>
      </c>
      <c r="E112">
        <v>1</v>
      </c>
      <c r="F112">
        <v>9</v>
      </c>
      <c r="G112">
        <v>1</v>
      </c>
      <c r="H112" t="s">
        <v>1166</v>
      </c>
      <c r="I112">
        <v>5</v>
      </c>
      <c r="J112" s="410">
        <v>46548000</v>
      </c>
      <c r="K112" s="410">
        <v>46548000</v>
      </c>
      <c r="M112" s="4">
        <v>0</v>
      </c>
      <c r="N112">
        <v>0</v>
      </c>
      <c r="O112" s="401" t="s">
        <v>1074</v>
      </c>
      <c r="P112" s="401" t="s">
        <v>1247</v>
      </c>
      <c r="Q112" t="s">
        <v>200</v>
      </c>
      <c r="R112">
        <v>3410261</v>
      </c>
      <c r="S112" t="s">
        <v>201</v>
      </c>
    </row>
    <row r="113" spans="1:19" x14ac:dyDescent="0.25">
      <c r="A113">
        <v>112</v>
      </c>
      <c r="B113" t="s">
        <v>1251</v>
      </c>
      <c r="C113" t="s">
        <v>1222</v>
      </c>
      <c r="D113">
        <v>1</v>
      </c>
      <c r="E113">
        <v>1</v>
      </c>
      <c r="F113">
        <v>9</v>
      </c>
      <c r="G113">
        <v>1</v>
      </c>
      <c r="H113" t="s">
        <v>1166</v>
      </c>
      <c r="I113">
        <v>5</v>
      </c>
      <c r="J113" s="5">
        <v>45000000</v>
      </c>
      <c r="K113" s="5">
        <v>45000000</v>
      </c>
      <c r="M113" s="4">
        <v>0</v>
      </c>
      <c r="N113">
        <v>0</v>
      </c>
      <c r="O113" s="401" t="s">
        <v>1074</v>
      </c>
      <c r="P113" s="401" t="s">
        <v>1247</v>
      </c>
      <c r="Q113" t="s">
        <v>200</v>
      </c>
      <c r="R113">
        <v>3410261</v>
      </c>
      <c r="S113" t="s">
        <v>201</v>
      </c>
    </row>
    <row r="114" spans="1:19" x14ac:dyDescent="0.25">
      <c r="A114">
        <v>113</v>
      </c>
      <c r="B114" t="s">
        <v>1251</v>
      </c>
      <c r="C114" t="s">
        <v>1223</v>
      </c>
      <c r="D114">
        <v>1</v>
      </c>
      <c r="E114">
        <v>1</v>
      </c>
      <c r="F114">
        <v>9</v>
      </c>
      <c r="G114">
        <v>1</v>
      </c>
      <c r="H114" t="s">
        <v>1166</v>
      </c>
      <c r="I114">
        <v>5</v>
      </c>
      <c r="J114" s="5">
        <v>45000000</v>
      </c>
      <c r="K114" s="5">
        <v>45000000</v>
      </c>
      <c r="M114" s="4">
        <v>0</v>
      </c>
      <c r="N114">
        <v>0</v>
      </c>
      <c r="O114" s="401" t="s">
        <v>1074</v>
      </c>
      <c r="P114" s="401" t="s">
        <v>1247</v>
      </c>
      <c r="Q114" t="s">
        <v>200</v>
      </c>
      <c r="R114">
        <v>3410261</v>
      </c>
      <c r="S114" t="s">
        <v>201</v>
      </c>
    </row>
    <row r="115" spans="1:19" x14ac:dyDescent="0.25">
      <c r="A115">
        <v>114</v>
      </c>
      <c r="B115" t="s">
        <v>1251</v>
      </c>
      <c r="C115" t="s">
        <v>1224</v>
      </c>
      <c r="D115">
        <v>1</v>
      </c>
      <c r="E115">
        <v>1</v>
      </c>
      <c r="F115">
        <v>9</v>
      </c>
      <c r="G115">
        <v>1</v>
      </c>
      <c r="H115" t="s">
        <v>1166</v>
      </c>
      <c r="I115">
        <v>5</v>
      </c>
      <c r="J115" s="5">
        <v>21600000</v>
      </c>
      <c r="K115" s="5">
        <v>21600000</v>
      </c>
      <c r="M115" s="4">
        <v>0</v>
      </c>
      <c r="N115">
        <v>0</v>
      </c>
      <c r="O115" s="401" t="s">
        <v>1074</v>
      </c>
      <c r="P115" s="401" t="s">
        <v>1247</v>
      </c>
      <c r="Q115" t="s">
        <v>200</v>
      </c>
      <c r="R115">
        <v>3410261</v>
      </c>
      <c r="S115" t="s">
        <v>201</v>
      </c>
    </row>
    <row r="116" spans="1:19" x14ac:dyDescent="0.25">
      <c r="A116">
        <v>115</v>
      </c>
      <c r="B116" t="s">
        <v>1251</v>
      </c>
      <c r="C116" t="s">
        <v>1190</v>
      </c>
      <c r="D116">
        <v>1</v>
      </c>
      <c r="E116">
        <v>1</v>
      </c>
      <c r="F116">
        <v>9</v>
      </c>
      <c r="G116">
        <v>1</v>
      </c>
      <c r="H116" t="s">
        <v>1166</v>
      </c>
      <c r="I116">
        <v>5</v>
      </c>
      <c r="J116" s="5">
        <v>21600000</v>
      </c>
      <c r="K116" s="5">
        <v>21600000</v>
      </c>
      <c r="M116" s="4">
        <v>0</v>
      </c>
      <c r="N116">
        <v>0</v>
      </c>
      <c r="O116" s="401" t="s">
        <v>1074</v>
      </c>
      <c r="P116" s="401" t="s">
        <v>1247</v>
      </c>
      <c r="Q116" t="s">
        <v>200</v>
      </c>
      <c r="R116">
        <v>3410261</v>
      </c>
      <c r="S116" t="s">
        <v>201</v>
      </c>
    </row>
    <row r="117" spans="1:19" x14ac:dyDescent="0.25">
      <c r="A117">
        <v>116</v>
      </c>
      <c r="B117" t="s">
        <v>1251</v>
      </c>
      <c r="C117" t="s">
        <v>1225</v>
      </c>
      <c r="D117">
        <v>1</v>
      </c>
      <c r="E117">
        <v>1</v>
      </c>
      <c r="F117">
        <v>9</v>
      </c>
      <c r="G117">
        <v>1</v>
      </c>
      <c r="H117" t="s">
        <v>1166</v>
      </c>
      <c r="I117">
        <v>5</v>
      </c>
      <c r="J117" s="5">
        <v>16200000</v>
      </c>
      <c r="K117" s="5">
        <v>16200000</v>
      </c>
      <c r="M117" s="4">
        <v>0</v>
      </c>
      <c r="N117">
        <v>0</v>
      </c>
      <c r="O117" s="401" t="s">
        <v>1074</v>
      </c>
      <c r="P117" s="401" t="s">
        <v>1247</v>
      </c>
      <c r="Q117" t="s">
        <v>200</v>
      </c>
      <c r="R117">
        <v>3410261</v>
      </c>
      <c r="S117" t="s">
        <v>201</v>
      </c>
    </row>
    <row r="118" spans="1:19" x14ac:dyDescent="0.25">
      <c r="A118">
        <v>117</v>
      </c>
      <c r="B118" t="s">
        <v>1251</v>
      </c>
      <c r="C118" t="s">
        <v>1226</v>
      </c>
      <c r="D118">
        <v>1</v>
      </c>
      <c r="E118">
        <v>1</v>
      </c>
      <c r="F118">
        <v>6</v>
      </c>
      <c r="G118">
        <v>1</v>
      </c>
      <c r="H118" t="s">
        <v>1166</v>
      </c>
      <c r="I118">
        <v>5</v>
      </c>
      <c r="J118" s="5">
        <v>30000000</v>
      </c>
      <c r="K118" s="5">
        <v>30000000</v>
      </c>
      <c r="M118" s="4">
        <v>0</v>
      </c>
      <c r="N118">
        <v>0</v>
      </c>
      <c r="O118" s="401" t="s">
        <v>1074</v>
      </c>
      <c r="P118" s="401" t="s">
        <v>1247</v>
      </c>
      <c r="Q118" t="s">
        <v>200</v>
      </c>
      <c r="R118">
        <v>3410261</v>
      </c>
      <c r="S118" t="s">
        <v>201</v>
      </c>
    </row>
    <row r="119" spans="1:19" x14ac:dyDescent="0.25">
      <c r="A119">
        <v>118</v>
      </c>
      <c r="B119" t="s">
        <v>1251</v>
      </c>
      <c r="C119" s="7" t="s">
        <v>1227</v>
      </c>
      <c r="D119">
        <v>1</v>
      </c>
      <c r="E119">
        <v>1</v>
      </c>
      <c r="F119">
        <v>9</v>
      </c>
      <c r="G119">
        <v>1</v>
      </c>
      <c r="H119" t="s">
        <v>1166</v>
      </c>
      <c r="I119">
        <v>5</v>
      </c>
      <c r="J119" s="410">
        <v>40626000</v>
      </c>
      <c r="K119" s="410">
        <v>40626000</v>
      </c>
      <c r="M119" s="4">
        <v>0</v>
      </c>
      <c r="N119">
        <v>0</v>
      </c>
      <c r="O119" s="401" t="s">
        <v>1074</v>
      </c>
      <c r="P119" s="401" t="s">
        <v>1247</v>
      </c>
      <c r="Q119" t="s">
        <v>200</v>
      </c>
      <c r="R119">
        <v>3410261</v>
      </c>
      <c r="S119" t="s">
        <v>201</v>
      </c>
    </row>
    <row r="120" spans="1:19" x14ac:dyDescent="0.25">
      <c r="A120">
        <v>119</v>
      </c>
      <c r="B120" t="s">
        <v>1251</v>
      </c>
      <c r="C120" t="s">
        <v>1228</v>
      </c>
      <c r="D120">
        <v>1</v>
      </c>
      <c r="E120">
        <v>1</v>
      </c>
      <c r="F120">
        <v>6</v>
      </c>
      <c r="G120">
        <v>1</v>
      </c>
      <c r="H120" t="s">
        <v>1166</v>
      </c>
      <c r="I120">
        <v>5</v>
      </c>
      <c r="J120" s="5">
        <v>14400000</v>
      </c>
      <c r="K120" s="5">
        <v>14400000</v>
      </c>
      <c r="M120" s="4">
        <v>0</v>
      </c>
      <c r="N120">
        <v>0</v>
      </c>
      <c r="O120" s="401" t="s">
        <v>1074</v>
      </c>
      <c r="P120" s="401" t="s">
        <v>1247</v>
      </c>
      <c r="Q120" t="s">
        <v>200</v>
      </c>
      <c r="R120">
        <v>3410261</v>
      </c>
      <c r="S120" t="s">
        <v>201</v>
      </c>
    </row>
    <row r="121" spans="1:19" x14ac:dyDescent="0.25">
      <c r="A121">
        <v>120</v>
      </c>
      <c r="B121" t="s">
        <v>1083</v>
      </c>
      <c r="C121" t="s">
        <v>1229</v>
      </c>
      <c r="D121">
        <v>2</v>
      </c>
      <c r="E121">
        <v>3</v>
      </c>
      <c r="F121">
        <v>1</v>
      </c>
      <c r="G121" t="s">
        <v>49</v>
      </c>
      <c r="H121" t="s">
        <v>1169</v>
      </c>
      <c r="I121">
        <v>5</v>
      </c>
      <c r="J121" s="5">
        <v>10000000</v>
      </c>
      <c r="K121" s="5">
        <v>10000000</v>
      </c>
      <c r="M121" s="4">
        <v>0</v>
      </c>
      <c r="N121">
        <v>0</v>
      </c>
      <c r="O121" s="401" t="s">
        <v>1074</v>
      </c>
      <c r="P121" s="401" t="s">
        <v>1247</v>
      </c>
      <c r="Q121" t="s">
        <v>200</v>
      </c>
      <c r="R121">
        <v>3410261</v>
      </c>
      <c r="S121" t="s">
        <v>201</v>
      </c>
    </row>
    <row r="122" spans="1:19" x14ac:dyDescent="0.25">
      <c r="A122">
        <v>121</v>
      </c>
      <c r="B122" t="s">
        <v>1083</v>
      </c>
      <c r="C122" t="s">
        <v>1230</v>
      </c>
      <c r="D122">
        <v>2</v>
      </c>
      <c r="E122">
        <v>3</v>
      </c>
      <c r="F122">
        <v>1</v>
      </c>
      <c r="G122" t="s">
        <v>49</v>
      </c>
      <c r="H122" t="s">
        <v>1169</v>
      </c>
      <c r="I122">
        <v>5</v>
      </c>
      <c r="J122" s="5">
        <v>2000000</v>
      </c>
      <c r="K122" s="5">
        <v>2000000</v>
      </c>
      <c r="M122" s="4">
        <v>0</v>
      </c>
      <c r="N122">
        <v>0</v>
      </c>
      <c r="O122" s="401" t="s">
        <v>1074</v>
      </c>
      <c r="P122" s="401" t="s">
        <v>1247</v>
      </c>
      <c r="Q122" t="s">
        <v>200</v>
      </c>
      <c r="R122">
        <v>3410261</v>
      </c>
      <c r="S122" t="s">
        <v>201</v>
      </c>
    </row>
    <row r="123" spans="1:19" x14ac:dyDescent="0.25">
      <c r="A123">
        <v>122</v>
      </c>
      <c r="B123">
        <v>15101506</v>
      </c>
      <c r="C123" t="s">
        <v>1231</v>
      </c>
      <c r="D123">
        <v>1</v>
      </c>
      <c r="E123">
        <v>3</v>
      </c>
      <c r="F123">
        <v>12</v>
      </c>
      <c r="G123" t="s">
        <v>49</v>
      </c>
      <c r="H123" t="s">
        <v>1170</v>
      </c>
      <c r="I123">
        <v>5</v>
      </c>
      <c r="J123" s="5">
        <v>25000000</v>
      </c>
      <c r="K123" s="5">
        <v>25000000</v>
      </c>
      <c r="M123" s="4">
        <v>0</v>
      </c>
      <c r="N123">
        <v>0</v>
      </c>
      <c r="O123" s="401" t="s">
        <v>1074</v>
      </c>
      <c r="P123" s="401" t="s">
        <v>1247</v>
      </c>
      <c r="Q123" t="s">
        <v>200</v>
      </c>
      <c r="R123">
        <v>3410261</v>
      </c>
      <c r="S123" t="s">
        <v>201</v>
      </c>
    </row>
    <row r="124" spans="1:19" x14ac:dyDescent="0.25">
      <c r="A124">
        <v>123</v>
      </c>
      <c r="B124" t="s">
        <v>1094</v>
      </c>
      <c r="C124" t="s">
        <v>1232</v>
      </c>
      <c r="D124">
        <v>2</v>
      </c>
      <c r="E124">
        <v>3</v>
      </c>
      <c r="F124">
        <v>1</v>
      </c>
      <c r="G124" t="s">
        <v>49</v>
      </c>
      <c r="H124" t="s">
        <v>1170</v>
      </c>
      <c r="I124">
        <v>5</v>
      </c>
      <c r="J124" s="5">
        <v>5000000</v>
      </c>
      <c r="K124" s="5">
        <v>5000000</v>
      </c>
      <c r="M124" s="4">
        <v>0</v>
      </c>
      <c r="N124">
        <v>0</v>
      </c>
      <c r="O124" s="401" t="s">
        <v>1074</v>
      </c>
      <c r="P124" s="401" t="s">
        <v>1247</v>
      </c>
      <c r="Q124" t="s">
        <v>200</v>
      </c>
      <c r="R124">
        <v>3410261</v>
      </c>
      <c r="S124" t="s">
        <v>201</v>
      </c>
    </row>
    <row r="125" spans="1:19" x14ac:dyDescent="0.25">
      <c r="A125">
        <v>124</v>
      </c>
      <c r="B125" t="s">
        <v>1098</v>
      </c>
      <c r="C125" t="s">
        <v>1233</v>
      </c>
      <c r="D125">
        <v>2</v>
      </c>
      <c r="E125">
        <v>4</v>
      </c>
      <c r="F125">
        <v>1</v>
      </c>
      <c r="G125" t="s">
        <v>49</v>
      </c>
      <c r="H125" t="s">
        <v>1170</v>
      </c>
      <c r="I125">
        <v>5</v>
      </c>
      <c r="J125" s="5">
        <v>20000000</v>
      </c>
      <c r="K125" s="5">
        <v>20000000</v>
      </c>
      <c r="M125" s="4">
        <v>0</v>
      </c>
      <c r="N125">
        <v>0</v>
      </c>
      <c r="O125" s="401" t="s">
        <v>1074</v>
      </c>
      <c r="P125" s="401" t="s">
        <v>1247</v>
      </c>
      <c r="Q125" t="s">
        <v>200</v>
      </c>
      <c r="R125">
        <v>3410261</v>
      </c>
      <c r="S125" t="s">
        <v>201</v>
      </c>
    </row>
    <row r="126" spans="1:19" x14ac:dyDescent="0.25">
      <c r="A126">
        <v>125</v>
      </c>
      <c r="B126" t="s">
        <v>1102</v>
      </c>
      <c r="C126" t="s">
        <v>1234</v>
      </c>
      <c r="D126">
        <v>2</v>
      </c>
      <c r="E126">
        <v>4</v>
      </c>
      <c r="F126">
        <v>1</v>
      </c>
      <c r="G126" t="s">
        <v>49</v>
      </c>
      <c r="H126" t="s">
        <v>1169</v>
      </c>
      <c r="I126">
        <v>5</v>
      </c>
      <c r="J126" s="5">
        <v>20000000</v>
      </c>
      <c r="K126" s="5">
        <v>20000000</v>
      </c>
      <c r="M126" s="4">
        <v>0</v>
      </c>
      <c r="N126">
        <v>0</v>
      </c>
      <c r="O126" s="401" t="s">
        <v>1074</v>
      </c>
      <c r="P126" s="401" t="s">
        <v>1247</v>
      </c>
      <c r="Q126" t="s">
        <v>200</v>
      </c>
      <c r="R126">
        <v>3410261</v>
      </c>
      <c r="S126" t="s">
        <v>201</v>
      </c>
    </row>
    <row r="127" spans="1:19" x14ac:dyDescent="0.25">
      <c r="A127">
        <v>126</v>
      </c>
      <c r="B127">
        <v>76111501</v>
      </c>
      <c r="C127" t="s">
        <v>1235</v>
      </c>
      <c r="D127">
        <v>1</v>
      </c>
      <c r="E127">
        <v>2</v>
      </c>
      <c r="F127">
        <v>12</v>
      </c>
      <c r="G127">
        <v>1</v>
      </c>
      <c r="H127" t="s">
        <v>1170</v>
      </c>
      <c r="I127">
        <v>5</v>
      </c>
      <c r="J127" s="5">
        <v>189000000</v>
      </c>
      <c r="K127" s="5">
        <v>189000000</v>
      </c>
      <c r="M127" s="4">
        <v>0</v>
      </c>
      <c r="N127">
        <v>0</v>
      </c>
      <c r="O127" s="401" t="s">
        <v>1074</v>
      </c>
      <c r="P127" s="401" t="s">
        <v>1247</v>
      </c>
      <c r="Q127" t="s">
        <v>200</v>
      </c>
      <c r="R127">
        <v>3410261</v>
      </c>
      <c r="S127" t="s">
        <v>201</v>
      </c>
    </row>
    <row r="128" spans="1:19" x14ac:dyDescent="0.25">
      <c r="A128">
        <v>126</v>
      </c>
      <c r="B128">
        <v>90101600</v>
      </c>
      <c r="C128" t="s">
        <v>1235</v>
      </c>
      <c r="D128">
        <v>1</v>
      </c>
      <c r="E128">
        <v>2</v>
      </c>
      <c r="F128">
        <v>12</v>
      </c>
      <c r="G128" t="s">
        <v>49</v>
      </c>
      <c r="H128" t="s">
        <v>1170</v>
      </c>
      <c r="I128">
        <v>5</v>
      </c>
      <c r="J128" s="5">
        <v>16000000</v>
      </c>
      <c r="K128" s="5">
        <v>16000000</v>
      </c>
      <c r="M128" s="4">
        <v>0</v>
      </c>
      <c r="N128">
        <v>0</v>
      </c>
      <c r="O128" s="401" t="s">
        <v>1074</v>
      </c>
      <c r="P128" s="401" t="s">
        <v>1247</v>
      </c>
      <c r="Q128" t="s">
        <v>200</v>
      </c>
      <c r="R128">
        <v>3410261</v>
      </c>
      <c r="S128" t="s">
        <v>201</v>
      </c>
    </row>
    <row r="129" spans="1:19" x14ac:dyDescent="0.25">
      <c r="A129">
        <v>127</v>
      </c>
      <c r="B129">
        <v>78102200</v>
      </c>
      <c r="C129" t="s">
        <v>1236</v>
      </c>
      <c r="D129">
        <v>2</v>
      </c>
      <c r="E129">
        <v>5</v>
      </c>
      <c r="F129">
        <v>12</v>
      </c>
      <c r="G129" t="s">
        <v>49</v>
      </c>
      <c r="H129" t="s">
        <v>1166</v>
      </c>
      <c r="I129">
        <v>5</v>
      </c>
      <c r="J129" s="5">
        <v>10000000</v>
      </c>
      <c r="K129" s="5">
        <v>10000000</v>
      </c>
      <c r="M129" s="4">
        <v>0</v>
      </c>
      <c r="N129">
        <v>0</v>
      </c>
      <c r="O129" s="401" t="s">
        <v>1074</v>
      </c>
      <c r="P129" s="401" t="s">
        <v>1247</v>
      </c>
      <c r="Q129" t="s">
        <v>200</v>
      </c>
      <c r="R129">
        <v>3410261</v>
      </c>
      <c r="S129" t="s">
        <v>201</v>
      </c>
    </row>
    <row r="130" spans="1:19" x14ac:dyDescent="0.25">
      <c r="A130">
        <v>128</v>
      </c>
      <c r="B130" t="s">
        <v>1112</v>
      </c>
      <c r="C130" t="s">
        <v>1237</v>
      </c>
      <c r="D130">
        <v>2</v>
      </c>
      <c r="E130">
        <v>3</v>
      </c>
      <c r="F130">
        <v>12</v>
      </c>
      <c r="G130">
        <v>1</v>
      </c>
      <c r="H130" t="s">
        <v>1171</v>
      </c>
      <c r="I130">
        <v>5</v>
      </c>
      <c r="J130" s="5">
        <v>106500000</v>
      </c>
      <c r="K130" s="5">
        <v>106500000</v>
      </c>
      <c r="M130" s="4">
        <v>0</v>
      </c>
      <c r="N130">
        <v>0</v>
      </c>
      <c r="O130" s="401" t="s">
        <v>1074</v>
      </c>
      <c r="P130" s="401" t="s">
        <v>1247</v>
      </c>
      <c r="Q130" t="s">
        <v>200</v>
      </c>
      <c r="R130">
        <v>3410261</v>
      </c>
      <c r="S130" t="s">
        <v>201</v>
      </c>
    </row>
    <row r="131" spans="1:19" x14ac:dyDescent="0.25">
      <c r="A131">
        <v>129</v>
      </c>
      <c r="B131" t="s">
        <v>1135</v>
      </c>
      <c r="C131" t="s">
        <v>1238</v>
      </c>
      <c r="D131">
        <v>1</v>
      </c>
      <c r="E131">
        <v>4</v>
      </c>
      <c r="F131">
        <v>12</v>
      </c>
      <c r="G131">
        <v>1</v>
      </c>
      <c r="H131" t="s">
        <v>1167</v>
      </c>
      <c r="I131">
        <v>5</v>
      </c>
      <c r="J131" s="5">
        <v>935000000</v>
      </c>
      <c r="K131" s="5">
        <v>935000000</v>
      </c>
      <c r="M131" s="4">
        <v>0</v>
      </c>
      <c r="N131">
        <v>0</v>
      </c>
      <c r="O131" s="401" t="s">
        <v>1074</v>
      </c>
      <c r="P131" s="401" t="s">
        <v>1247</v>
      </c>
      <c r="Q131" t="s">
        <v>200</v>
      </c>
      <c r="R131">
        <v>3410261</v>
      </c>
      <c r="S131" t="s">
        <v>201</v>
      </c>
    </row>
    <row r="132" spans="1:19" x14ac:dyDescent="0.25">
      <c r="A132">
        <v>130</v>
      </c>
      <c r="B132" t="s">
        <v>1149</v>
      </c>
      <c r="C132" t="s">
        <v>1239</v>
      </c>
      <c r="D132">
        <v>6</v>
      </c>
      <c r="E132">
        <v>7</v>
      </c>
      <c r="F132">
        <v>12</v>
      </c>
      <c r="G132">
        <v>1</v>
      </c>
      <c r="H132" t="s">
        <v>1169</v>
      </c>
      <c r="I132">
        <v>5</v>
      </c>
      <c r="J132" s="5">
        <v>18000000</v>
      </c>
      <c r="K132" s="5">
        <v>18000000</v>
      </c>
      <c r="M132" s="4">
        <v>0</v>
      </c>
      <c r="N132">
        <v>0</v>
      </c>
      <c r="O132" s="401" t="s">
        <v>1074</v>
      </c>
      <c r="P132" s="401" t="s">
        <v>1247</v>
      </c>
      <c r="Q132" t="s">
        <v>200</v>
      </c>
      <c r="R132">
        <v>3410261</v>
      </c>
      <c r="S132" t="s">
        <v>201</v>
      </c>
    </row>
    <row r="133" spans="1:19" x14ac:dyDescent="0.25">
      <c r="A133">
        <v>131</v>
      </c>
      <c r="B133">
        <v>78181500</v>
      </c>
      <c r="C133" t="s">
        <v>1240</v>
      </c>
      <c r="D133">
        <v>1</v>
      </c>
      <c r="E133">
        <v>3</v>
      </c>
      <c r="F133">
        <v>12</v>
      </c>
      <c r="G133">
        <v>1</v>
      </c>
      <c r="H133" t="s">
        <v>1170</v>
      </c>
      <c r="I133">
        <v>5</v>
      </c>
      <c r="J133" s="5">
        <v>30000000</v>
      </c>
      <c r="K133" s="5">
        <v>30000000</v>
      </c>
      <c r="M133" s="4">
        <v>0</v>
      </c>
      <c r="N133">
        <v>0</v>
      </c>
      <c r="O133" s="401" t="s">
        <v>1074</v>
      </c>
      <c r="P133" s="401" t="s">
        <v>1247</v>
      </c>
      <c r="Q133" t="s">
        <v>200</v>
      </c>
      <c r="R133">
        <v>3410261</v>
      </c>
      <c r="S133" t="s">
        <v>201</v>
      </c>
    </row>
    <row r="134" spans="1:19" x14ac:dyDescent="0.25">
      <c r="A134">
        <v>132</v>
      </c>
      <c r="B134" t="s">
        <v>1156</v>
      </c>
      <c r="C134" t="s">
        <v>1241</v>
      </c>
      <c r="D134">
        <v>3</v>
      </c>
      <c r="E134">
        <v>4</v>
      </c>
      <c r="F134">
        <v>1</v>
      </c>
      <c r="G134">
        <v>1</v>
      </c>
      <c r="H134" t="s">
        <v>1170</v>
      </c>
      <c r="I134">
        <v>5</v>
      </c>
      <c r="J134" s="5">
        <v>5000000</v>
      </c>
      <c r="K134" s="5">
        <v>5000000</v>
      </c>
      <c r="M134" s="4">
        <v>0</v>
      </c>
      <c r="N134">
        <v>0</v>
      </c>
      <c r="O134" s="401" t="s">
        <v>1074</v>
      </c>
      <c r="P134" s="401" t="s">
        <v>1247</v>
      </c>
      <c r="Q134" t="s">
        <v>200</v>
      </c>
      <c r="R134">
        <v>3410261</v>
      </c>
      <c r="S134" t="s">
        <v>201</v>
      </c>
    </row>
  </sheetData>
  <autoFilter ref="A1:S13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workbookViewId="0">
      <selection activeCell="J10" sqref="J10"/>
    </sheetView>
  </sheetViews>
  <sheetFormatPr baseColWidth="10" defaultRowHeight="15" x14ac:dyDescent="0.25"/>
  <cols>
    <col min="10" max="11" width="14.140625" style="5" bestFit="1" customWidth="1"/>
  </cols>
  <sheetData>
    <row r="1" spans="1:18" x14ac:dyDescent="0.25">
      <c r="A1" s="402" t="s">
        <v>9</v>
      </c>
      <c r="B1" s="402" t="s">
        <v>1265</v>
      </c>
      <c r="C1" s="402" t="s">
        <v>1266</v>
      </c>
      <c r="D1" s="402" t="s">
        <v>1245</v>
      </c>
      <c r="E1" s="402" t="s">
        <v>1267</v>
      </c>
      <c r="F1" s="402" t="s">
        <v>1268</v>
      </c>
      <c r="G1" s="402" t="s">
        <v>1269</v>
      </c>
      <c r="H1" s="402" t="s">
        <v>1270</v>
      </c>
      <c r="I1" s="402" t="s">
        <v>1271</v>
      </c>
      <c r="J1" s="403" t="s">
        <v>1272</v>
      </c>
      <c r="K1" s="403" t="s">
        <v>1273</v>
      </c>
      <c r="L1" s="402" t="s">
        <v>20</v>
      </c>
      <c r="M1" s="402" t="s">
        <v>21</v>
      </c>
      <c r="N1" s="402" t="s">
        <v>1274</v>
      </c>
      <c r="O1" s="402" t="s">
        <v>36</v>
      </c>
      <c r="P1" s="402" t="s">
        <v>1275</v>
      </c>
      <c r="Q1" s="402" t="s">
        <v>1276</v>
      </c>
      <c r="R1" s="402" t="s">
        <v>1277</v>
      </c>
    </row>
    <row r="2" spans="1:18" x14ac:dyDescent="0.25">
      <c r="A2">
        <v>1</v>
      </c>
      <c r="B2" t="s">
        <v>1251</v>
      </c>
      <c r="C2" t="s">
        <v>944</v>
      </c>
      <c r="D2">
        <v>1</v>
      </c>
      <c r="E2">
        <v>1</v>
      </c>
      <c r="F2">
        <v>11</v>
      </c>
      <c r="G2">
        <v>1</v>
      </c>
      <c r="H2" t="s">
        <v>1166</v>
      </c>
      <c r="I2">
        <v>5</v>
      </c>
      <c r="J2" s="5">
        <v>57200000</v>
      </c>
      <c r="K2" s="5">
        <v>57200000</v>
      </c>
      <c r="L2" s="4">
        <v>0</v>
      </c>
      <c r="M2">
        <v>0</v>
      </c>
      <c r="N2" s="401" t="s">
        <v>1074</v>
      </c>
      <c r="O2" s="401" t="s">
        <v>1247</v>
      </c>
      <c r="P2" t="s">
        <v>200</v>
      </c>
      <c r="Q2">
        <v>3410261</v>
      </c>
      <c r="R2" t="s">
        <v>201</v>
      </c>
    </row>
    <row r="3" spans="1:18" x14ac:dyDescent="0.25">
      <c r="A3">
        <v>2</v>
      </c>
      <c r="B3" t="s">
        <v>1251</v>
      </c>
      <c r="C3" t="s">
        <v>945</v>
      </c>
      <c r="D3">
        <v>1</v>
      </c>
      <c r="E3">
        <v>1</v>
      </c>
      <c r="F3">
        <v>7</v>
      </c>
      <c r="G3">
        <v>1</v>
      </c>
      <c r="H3" t="s">
        <v>1166</v>
      </c>
      <c r="I3">
        <v>5</v>
      </c>
      <c r="J3" s="5">
        <v>22050000</v>
      </c>
      <c r="K3" s="5">
        <v>22050000</v>
      </c>
      <c r="L3" s="4">
        <v>0</v>
      </c>
      <c r="M3">
        <v>0</v>
      </c>
      <c r="N3" s="401" t="s">
        <v>1074</v>
      </c>
      <c r="O3" s="401" t="s">
        <v>1247</v>
      </c>
      <c r="P3" t="s">
        <v>200</v>
      </c>
      <c r="Q3">
        <v>3410261</v>
      </c>
      <c r="R3" t="s">
        <v>201</v>
      </c>
    </row>
    <row r="4" spans="1:18" x14ac:dyDescent="0.25">
      <c r="A4">
        <v>3</v>
      </c>
      <c r="B4" t="s">
        <v>1251</v>
      </c>
      <c r="C4" t="s">
        <v>965</v>
      </c>
      <c r="D4">
        <v>1</v>
      </c>
      <c r="E4">
        <v>1</v>
      </c>
      <c r="F4">
        <v>7</v>
      </c>
      <c r="G4">
        <v>1</v>
      </c>
      <c r="H4" t="s">
        <v>1166</v>
      </c>
      <c r="I4">
        <v>5</v>
      </c>
      <c r="J4" s="5">
        <v>35000000</v>
      </c>
      <c r="K4" s="5">
        <v>35000000</v>
      </c>
      <c r="L4" s="4">
        <v>0</v>
      </c>
      <c r="M4">
        <v>0</v>
      </c>
      <c r="N4" s="401" t="s">
        <v>1074</v>
      </c>
      <c r="O4" s="401" t="s">
        <v>1247</v>
      </c>
      <c r="P4" t="s">
        <v>200</v>
      </c>
      <c r="Q4">
        <v>3410261</v>
      </c>
      <c r="R4" t="s">
        <v>201</v>
      </c>
    </row>
    <row r="5" spans="1:18" x14ac:dyDescent="0.25">
      <c r="A5">
        <v>4</v>
      </c>
      <c r="B5" t="s">
        <v>1248</v>
      </c>
      <c r="C5" t="s">
        <v>1025</v>
      </c>
      <c r="D5">
        <v>2</v>
      </c>
      <c r="E5">
        <v>3</v>
      </c>
      <c r="F5">
        <v>75</v>
      </c>
      <c r="G5">
        <v>0</v>
      </c>
      <c r="H5" t="s">
        <v>1170</v>
      </c>
      <c r="I5">
        <v>5</v>
      </c>
      <c r="J5" s="5">
        <v>392657000</v>
      </c>
      <c r="K5" s="5">
        <v>392657000</v>
      </c>
      <c r="L5" s="4">
        <v>0</v>
      </c>
      <c r="M5">
        <v>0</v>
      </c>
      <c r="N5" s="401" t="s">
        <v>1074</v>
      </c>
      <c r="O5" s="401" t="s">
        <v>1247</v>
      </c>
      <c r="P5" t="s">
        <v>200</v>
      </c>
      <c r="Q5">
        <v>3410261</v>
      </c>
      <c r="R5" t="s">
        <v>201</v>
      </c>
    </row>
    <row r="6" spans="1:18" x14ac:dyDescent="0.25">
      <c r="A6">
        <v>5</v>
      </c>
      <c r="B6" t="s">
        <v>1251</v>
      </c>
      <c r="C6" t="s">
        <v>958</v>
      </c>
      <c r="D6">
        <v>1</v>
      </c>
      <c r="E6">
        <v>1</v>
      </c>
      <c r="F6">
        <v>6</v>
      </c>
      <c r="G6">
        <v>1</v>
      </c>
      <c r="H6" t="s">
        <v>1166</v>
      </c>
      <c r="I6">
        <v>5</v>
      </c>
      <c r="J6" s="5">
        <v>14400000</v>
      </c>
      <c r="K6" s="5">
        <v>14400000</v>
      </c>
      <c r="L6" s="4">
        <v>0</v>
      </c>
      <c r="M6">
        <v>0</v>
      </c>
      <c r="N6" s="401" t="s">
        <v>1074</v>
      </c>
      <c r="O6" s="401" t="s">
        <v>1247</v>
      </c>
      <c r="P6" t="s">
        <v>200</v>
      </c>
      <c r="Q6">
        <v>3410261</v>
      </c>
      <c r="R6" t="s">
        <v>201</v>
      </c>
    </row>
    <row r="7" spans="1:18" x14ac:dyDescent="0.25">
      <c r="A7">
        <v>6</v>
      </c>
      <c r="B7" t="s">
        <v>1251</v>
      </c>
      <c r="C7" t="s">
        <v>959</v>
      </c>
      <c r="D7">
        <v>1</v>
      </c>
      <c r="E7">
        <v>1</v>
      </c>
      <c r="F7">
        <v>6</v>
      </c>
      <c r="G7">
        <v>1</v>
      </c>
      <c r="H7" t="s">
        <v>1166</v>
      </c>
      <c r="I7">
        <v>5</v>
      </c>
      <c r="J7" s="5">
        <v>14400000</v>
      </c>
      <c r="K7" s="5">
        <v>14400000</v>
      </c>
      <c r="L7" s="4">
        <v>0</v>
      </c>
      <c r="M7">
        <v>0</v>
      </c>
      <c r="N7" s="401" t="s">
        <v>1074</v>
      </c>
      <c r="O7" s="401" t="s">
        <v>1247</v>
      </c>
      <c r="P7" t="s">
        <v>200</v>
      </c>
      <c r="Q7">
        <v>3410261</v>
      </c>
      <c r="R7" t="s">
        <v>201</v>
      </c>
    </row>
    <row r="8" spans="1:18" x14ac:dyDescent="0.25">
      <c r="A8">
        <v>7</v>
      </c>
      <c r="B8" t="s">
        <v>1251</v>
      </c>
      <c r="C8" t="s">
        <v>960</v>
      </c>
      <c r="D8">
        <v>1</v>
      </c>
      <c r="E8">
        <v>1</v>
      </c>
      <c r="F8">
        <v>6</v>
      </c>
      <c r="G8">
        <v>1</v>
      </c>
      <c r="H8" t="s">
        <v>1166</v>
      </c>
      <c r="I8">
        <v>5</v>
      </c>
      <c r="J8" s="5">
        <v>21000000</v>
      </c>
      <c r="K8" s="5">
        <v>21000000</v>
      </c>
      <c r="L8" s="4">
        <v>0</v>
      </c>
      <c r="M8">
        <v>0</v>
      </c>
      <c r="N8" s="401" t="s">
        <v>1074</v>
      </c>
      <c r="O8" s="401" t="s">
        <v>1247</v>
      </c>
      <c r="P8" t="s">
        <v>200</v>
      </c>
      <c r="Q8">
        <v>3410261</v>
      </c>
      <c r="R8" t="s">
        <v>201</v>
      </c>
    </row>
    <row r="9" spans="1:18" x14ac:dyDescent="0.25">
      <c r="A9">
        <v>8</v>
      </c>
      <c r="B9" t="s">
        <v>1253</v>
      </c>
      <c r="C9" t="s">
        <v>1026</v>
      </c>
      <c r="D9">
        <v>2</v>
      </c>
      <c r="E9">
        <v>4</v>
      </c>
      <c r="F9">
        <v>5</v>
      </c>
      <c r="G9">
        <v>1</v>
      </c>
      <c r="H9" t="s">
        <v>1171</v>
      </c>
      <c r="I9">
        <v>5</v>
      </c>
      <c r="J9" s="5">
        <v>185714000</v>
      </c>
      <c r="K9" s="5">
        <v>185714000</v>
      </c>
      <c r="L9" s="4">
        <v>0</v>
      </c>
      <c r="M9">
        <v>0</v>
      </c>
      <c r="N9" s="401" t="s">
        <v>1074</v>
      </c>
      <c r="O9" s="401" t="s">
        <v>1247</v>
      </c>
      <c r="P9" t="s">
        <v>200</v>
      </c>
      <c r="Q9">
        <v>3410261</v>
      </c>
      <c r="R9" t="s">
        <v>201</v>
      </c>
    </row>
    <row r="10" spans="1:18" x14ac:dyDescent="0.25">
      <c r="A10">
        <v>9</v>
      </c>
      <c r="B10" t="s">
        <v>1251</v>
      </c>
      <c r="C10" t="s">
        <v>975</v>
      </c>
      <c r="D10">
        <v>1</v>
      </c>
      <c r="E10">
        <v>1</v>
      </c>
      <c r="F10">
        <v>6</v>
      </c>
      <c r="G10">
        <v>1</v>
      </c>
      <c r="H10" t="s">
        <v>1166</v>
      </c>
      <c r="I10">
        <v>5</v>
      </c>
      <c r="J10" s="5">
        <v>30000000</v>
      </c>
      <c r="K10" s="5">
        <v>30000000</v>
      </c>
      <c r="L10" s="4">
        <v>0</v>
      </c>
      <c r="M10">
        <v>0</v>
      </c>
      <c r="N10" s="401" t="s">
        <v>1074</v>
      </c>
      <c r="O10" s="401" t="s">
        <v>1247</v>
      </c>
      <c r="P10" t="s">
        <v>200</v>
      </c>
      <c r="Q10">
        <v>3410261</v>
      </c>
      <c r="R10" t="s">
        <v>201</v>
      </c>
    </row>
    <row r="11" spans="1:18" x14ac:dyDescent="0.25">
      <c r="A11">
        <v>10</v>
      </c>
      <c r="B11" t="s">
        <v>1251</v>
      </c>
      <c r="C11" t="s">
        <v>966</v>
      </c>
      <c r="D11">
        <v>1</v>
      </c>
      <c r="E11">
        <v>1</v>
      </c>
      <c r="F11">
        <v>10</v>
      </c>
      <c r="G11">
        <v>1</v>
      </c>
      <c r="H11" t="s">
        <v>1166</v>
      </c>
      <c r="I11">
        <v>5</v>
      </c>
      <c r="J11" s="5">
        <v>55000000</v>
      </c>
      <c r="K11" s="5">
        <v>55000000</v>
      </c>
      <c r="L11" s="4">
        <v>0</v>
      </c>
      <c r="M11">
        <v>0</v>
      </c>
      <c r="N11" s="401" t="s">
        <v>1074</v>
      </c>
      <c r="O11" s="401" t="s">
        <v>1247</v>
      </c>
      <c r="P11" t="s">
        <v>200</v>
      </c>
      <c r="Q11">
        <v>3410261</v>
      </c>
      <c r="R11" t="s">
        <v>201</v>
      </c>
    </row>
    <row r="12" spans="1:18" x14ac:dyDescent="0.25">
      <c r="A12">
        <v>11</v>
      </c>
      <c r="B12" t="s">
        <v>1249</v>
      </c>
      <c r="C12" t="s">
        <v>1027</v>
      </c>
      <c r="D12">
        <v>2</v>
      </c>
      <c r="E12">
        <v>3</v>
      </c>
      <c r="F12">
        <v>6</v>
      </c>
      <c r="G12">
        <v>1</v>
      </c>
      <c r="H12" t="s">
        <v>1167</v>
      </c>
      <c r="I12">
        <v>5</v>
      </c>
      <c r="J12" s="5">
        <v>586939000</v>
      </c>
      <c r="K12" s="5">
        <v>586939000</v>
      </c>
      <c r="L12" s="4">
        <v>0</v>
      </c>
      <c r="M12">
        <v>0</v>
      </c>
      <c r="N12" s="401" t="s">
        <v>1074</v>
      </c>
      <c r="O12" s="401" t="s">
        <v>1247</v>
      </c>
      <c r="P12" t="s">
        <v>200</v>
      </c>
      <c r="Q12">
        <v>3410261</v>
      </c>
      <c r="R12" t="s">
        <v>201</v>
      </c>
    </row>
    <row r="13" spans="1:18" x14ac:dyDescent="0.25">
      <c r="A13">
        <v>12</v>
      </c>
      <c r="B13" t="s">
        <v>1252</v>
      </c>
      <c r="C13" t="s">
        <v>1028</v>
      </c>
      <c r="D13">
        <v>2</v>
      </c>
      <c r="E13">
        <v>5</v>
      </c>
      <c r="F13">
        <v>3</v>
      </c>
      <c r="G13">
        <v>1</v>
      </c>
      <c r="H13" t="s">
        <v>1171</v>
      </c>
      <c r="I13">
        <v>5</v>
      </c>
      <c r="J13" s="5">
        <v>257550000</v>
      </c>
      <c r="K13" s="5">
        <v>257550000</v>
      </c>
      <c r="L13" s="4">
        <v>0</v>
      </c>
      <c r="M13">
        <v>0</v>
      </c>
      <c r="N13" s="401" t="s">
        <v>1074</v>
      </c>
      <c r="O13" s="401" t="s">
        <v>1247</v>
      </c>
      <c r="P13" t="s">
        <v>200</v>
      </c>
      <c r="Q13">
        <v>3410261</v>
      </c>
      <c r="R13" t="s">
        <v>201</v>
      </c>
    </row>
    <row r="14" spans="1:18" x14ac:dyDescent="0.25">
      <c r="A14">
        <v>13</v>
      </c>
      <c r="B14" t="s">
        <v>1251</v>
      </c>
      <c r="C14" t="s">
        <v>972</v>
      </c>
      <c r="D14">
        <v>1</v>
      </c>
      <c r="E14">
        <v>1</v>
      </c>
      <c r="F14">
        <v>6</v>
      </c>
      <c r="G14">
        <v>1</v>
      </c>
      <c r="H14" t="s">
        <v>1166</v>
      </c>
      <c r="I14">
        <v>5</v>
      </c>
      <c r="J14" s="5">
        <v>14400000</v>
      </c>
      <c r="K14" s="5">
        <v>14400000</v>
      </c>
      <c r="L14" s="4">
        <v>0</v>
      </c>
      <c r="M14">
        <v>0</v>
      </c>
      <c r="N14" s="401" t="s">
        <v>1074</v>
      </c>
      <c r="O14" s="401" t="s">
        <v>1247</v>
      </c>
      <c r="P14" t="s">
        <v>200</v>
      </c>
      <c r="Q14">
        <v>3410261</v>
      </c>
      <c r="R14" t="s">
        <v>201</v>
      </c>
    </row>
    <row r="15" spans="1:18" x14ac:dyDescent="0.25">
      <c r="A15">
        <v>14</v>
      </c>
      <c r="B15" t="s">
        <v>1251</v>
      </c>
      <c r="C15" t="s">
        <v>973</v>
      </c>
      <c r="D15">
        <v>1</v>
      </c>
      <c r="E15">
        <v>1</v>
      </c>
      <c r="F15">
        <v>6</v>
      </c>
      <c r="G15">
        <v>1</v>
      </c>
      <c r="H15" t="s">
        <v>1166</v>
      </c>
      <c r="I15">
        <v>5</v>
      </c>
      <c r="J15" s="5">
        <v>19140000</v>
      </c>
      <c r="K15" s="5">
        <v>19140000</v>
      </c>
      <c r="L15" s="4">
        <v>0</v>
      </c>
      <c r="M15">
        <v>0</v>
      </c>
      <c r="N15" s="401" t="s">
        <v>1074</v>
      </c>
      <c r="O15" s="401" t="s">
        <v>1247</v>
      </c>
      <c r="P15" t="s">
        <v>200</v>
      </c>
      <c r="Q15">
        <v>3410261</v>
      </c>
      <c r="R15" t="s">
        <v>201</v>
      </c>
    </row>
    <row r="16" spans="1:18" x14ac:dyDescent="0.25">
      <c r="A16">
        <v>15</v>
      </c>
      <c r="B16" t="s">
        <v>1250</v>
      </c>
      <c r="C16" t="s">
        <v>1242</v>
      </c>
      <c r="D16">
        <v>2</v>
      </c>
      <c r="E16">
        <v>6</v>
      </c>
      <c r="F16">
        <v>6</v>
      </c>
      <c r="G16">
        <v>1</v>
      </c>
      <c r="H16" t="s">
        <v>1168</v>
      </c>
      <c r="I16">
        <v>5</v>
      </c>
      <c r="J16" s="5">
        <v>294090400</v>
      </c>
      <c r="K16" s="5">
        <v>294090400</v>
      </c>
      <c r="L16" s="4">
        <v>0</v>
      </c>
      <c r="M16">
        <v>0</v>
      </c>
      <c r="N16" s="401" t="s">
        <v>1074</v>
      </c>
      <c r="O16" s="401" t="s">
        <v>1247</v>
      </c>
      <c r="P16" t="s">
        <v>200</v>
      </c>
      <c r="Q16">
        <v>3410261</v>
      </c>
      <c r="R16" t="s">
        <v>201</v>
      </c>
    </row>
    <row r="17" spans="1:18" x14ac:dyDescent="0.25">
      <c r="A17">
        <v>16</v>
      </c>
      <c r="B17" t="s">
        <v>1029</v>
      </c>
      <c r="C17" t="s">
        <v>1243</v>
      </c>
      <c r="D17">
        <v>3</v>
      </c>
      <c r="E17">
        <v>6</v>
      </c>
      <c r="F17">
        <v>2</v>
      </c>
      <c r="G17">
        <v>1</v>
      </c>
      <c r="H17" t="s">
        <v>1170</v>
      </c>
      <c r="I17">
        <v>5</v>
      </c>
      <c r="J17" s="5">
        <v>73522600</v>
      </c>
      <c r="K17" s="5">
        <v>73522600</v>
      </c>
      <c r="L17" s="4">
        <v>0</v>
      </c>
      <c r="M17">
        <v>0</v>
      </c>
      <c r="N17" s="401" t="s">
        <v>1074</v>
      </c>
      <c r="O17" s="401" t="s">
        <v>1247</v>
      </c>
      <c r="P17" t="s">
        <v>200</v>
      </c>
      <c r="Q17">
        <v>3410261</v>
      </c>
      <c r="R17" t="s">
        <v>201</v>
      </c>
    </row>
    <row r="18" spans="1:18" x14ac:dyDescent="0.25">
      <c r="A18">
        <v>17</v>
      </c>
      <c r="B18" t="s">
        <v>1251</v>
      </c>
      <c r="C18" t="s">
        <v>976</v>
      </c>
      <c r="D18">
        <v>1</v>
      </c>
      <c r="E18">
        <v>1</v>
      </c>
      <c r="F18">
        <v>6</v>
      </c>
      <c r="G18">
        <v>1</v>
      </c>
      <c r="H18" t="s">
        <v>1166</v>
      </c>
      <c r="I18">
        <v>5</v>
      </c>
      <c r="J18" s="5">
        <v>30000000</v>
      </c>
      <c r="K18" s="5">
        <v>30000000</v>
      </c>
      <c r="L18" s="4">
        <v>0</v>
      </c>
      <c r="M18">
        <v>0</v>
      </c>
      <c r="N18" s="401" t="s">
        <v>1074</v>
      </c>
      <c r="O18" s="401" t="s">
        <v>1247</v>
      </c>
      <c r="P18" t="s">
        <v>200</v>
      </c>
      <c r="Q18">
        <v>3410261</v>
      </c>
      <c r="R18" t="s">
        <v>201</v>
      </c>
    </row>
    <row r="19" spans="1:18" x14ac:dyDescent="0.25">
      <c r="A19">
        <v>18</v>
      </c>
      <c r="B19" t="s">
        <v>1251</v>
      </c>
      <c r="C19" t="s">
        <v>977</v>
      </c>
      <c r="D19">
        <v>1</v>
      </c>
      <c r="E19">
        <v>1</v>
      </c>
      <c r="F19">
        <v>8</v>
      </c>
      <c r="G19">
        <v>1</v>
      </c>
      <c r="H19" t="s">
        <v>1166</v>
      </c>
      <c r="I19">
        <v>5</v>
      </c>
      <c r="J19" s="5">
        <v>36112000</v>
      </c>
      <c r="K19" s="5">
        <v>36112000</v>
      </c>
      <c r="L19" s="4">
        <v>0</v>
      </c>
      <c r="M19">
        <v>0</v>
      </c>
      <c r="N19" s="401" t="s">
        <v>1074</v>
      </c>
      <c r="O19" s="401" t="s">
        <v>1247</v>
      </c>
      <c r="P19" t="s">
        <v>200</v>
      </c>
      <c r="Q19">
        <v>3410261</v>
      </c>
      <c r="R19" t="s">
        <v>201</v>
      </c>
    </row>
    <row r="20" spans="1:18" x14ac:dyDescent="0.25">
      <c r="A20">
        <v>19</v>
      </c>
      <c r="B20" t="s">
        <v>1030</v>
      </c>
      <c r="C20" t="s">
        <v>1024</v>
      </c>
      <c r="D20">
        <v>2</v>
      </c>
      <c r="E20">
        <v>5</v>
      </c>
      <c r="F20">
        <v>6</v>
      </c>
      <c r="G20">
        <v>1</v>
      </c>
      <c r="H20" t="s">
        <v>1167</v>
      </c>
      <c r="I20">
        <v>5</v>
      </c>
      <c r="J20" s="5">
        <v>596695000</v>
      </c>
      <c r="K20" s="5">
        <v>596695000</v>
      </c>
      <c r="L20" s="4">
        <v>0</v>
      </c>
      <c r="M20">
        <v>0</v>
      </c>
      <c r="N20" s="401" t="s">
        <v>1074</v>
      </c>
      <c r="O20" s="401" t="s">
        <v>1247</v>
      </c>
      <c r="P20" t="s">
        <v>200</v>
      </c>
      <c r="Q20">
        <v>3410261</v>
      </c>
      <c r="R20" t="s">
        <v>201</v>
      </c>
    </row>
    <row r="21" spans="1:18" x14ac:dyDescent="0.25">
      <c r="A21">
        <v>20</v>
      </c>
      <c r="B21" t="s">
        <v>1251</v>
      </c>
      <c r="C21" t="s">
        <v>1031</v>
      </c>
      <c r="D21">
        <v>1</v>
      </c>
      <c r="E21">
        <v>1</v>
      </c>
      <c r="F21">
        <v>10</v>
      </c>
      <c r="G21">
        <v>1</v>
      </c>
      <c r="H21" t="s">
        <v>1166</v>
      </c>
      <c r="I21">
        <v>5</v>
      </c>
      <c r="J21" s="5">
        <v>45140000</v>
      </c>
      <c r="K21" s="5">
        <v>45140000</v>
      </c>
      <c r="L21" s="4">
        <v>0</v>
      </c>
      <c r="M21">
        <v>0</v>
      </c>
      <c r="N21" s="401" t="s">
        <v>1074</v>
      </c>
      <c r="O21" s="401" t="s">
        <v>1247</v>
      </c>
      <c r="P21" t="s">
        <v>200</v>
      </c>
      <c r="Q21">
        <v>3410261</v>
      </c>
      <c r="R21" t="s">
        <v>201</v>
      </c>
    </row>
    <row r="22" spans="1:18" x14ac:dyDescent="0.25">
      <c r="A22">
        <v>21</v>
      </c>
      <c r="B22" t="s">
        <v>1251</v>
      </c>
      <c r="C22" t="s">
        <v>1032</v>
      </c>
      <c r="D22">
        <v>1</v>
      </c>
      <c r="E22">
        <v>1</v>
      </c>
      <c r="F22">
        <v>6</v>
      </c>
      <c r="G22">
        <v>1</v>
      </c>
      <c r="H22" t="s">
        <v>1166</v>
      </c>
      <c r="I22">
        <v>5</v>
      </c>
      <c r="J22" s="5">
        <v>27084000</v>
      </c>
      <c r="K22" s="5">
        <v>27084000</v>
      </c>
      <c r="L22" s="4">
        <v>0</v>
      </c>
      <c r="M22">
        <v>0</v>
      </c>
      <c r="N22" s="401" t="s">
        <v>1074</v>
      </c>
      <c r="O22" s="401" t="s">
        <v>1247</v>
      </c>
      <c r="P22" t="s">
        <v>200</v>
      </c>
      <c r="Q22">
        <v>3410261</v>
      </c>
      <c r="R22" t="s">
        <v>201</v>
      </c>
    </row>
    <row r="23" spans="1:18" x14ac:dyDescent="0.25">
      <c r="A23">
        <v>22</v>
      </c>
      <c r="B23" t="s">
        <v>1251</v>
      </c>
      <c r="C23" t="s">
        <v>980</v>
      </c>
      <c r="D23">
        <v>1</v>
      </c>
      <c r="E23">
        <v>1</v>
      </c>
      <c r="F23">
        <v>11</v>
      </c>
      <c r="G23">
        <v>1</v>
      </c>
      <c r="H23" t="s">
        <v>1166</v>
      </c>
      <c r="I23">
        <v>5</v>
      </c>
      <c r="J23" s="5">
        <v>27500000</v>
      </c>
      <c r="K23" s="5">
        <v>27500000</v>
      </c>
      <c r="L23" s="4">
        <v>0</v>
      </c>
      <c r="M23">
        <v>0</v>
      </c>
      <c r="N23" s="401" t="s">
        <v>1074</v>
      </c>
      <c r="O23" s="401" t="s">
        <v>1247</v>
      </c>
      <c r="P23" t="s">
        <v>200</v>
      </c>
      <c r="Q23">
        <v>3410261</v>
      </c>
      <c r="R23" t="s">
        <v>201</v>
      </c>
    </row>
    <row r="24" spans="1:18" x14ac:dyDescent="0.25">
      <c r="A24">
        <v>23</v>
      </c>
      <c r="B24" t="s">
        <v>1251</v>
      </c>
      <c r="C24" t="s">
        <v>981</v>
      </c>
      <c r="D24">
        <v>1</v>
      </c>
      <c r="E24">
        <v>1</v>
      </c>
      <c r="F24">
        <v>11</v>
      </c>
      <c r="G24">
        <v>1</v>
      </c>
      <c r="H24" t="s">
        <v>1166</v>
      </c>
      <c r="I24">
        <v>5</v>
      </c>
      <c r="J24" s="5">
        <v>27500000</v>
      </c>
      <c r="K24" s="5">
        <v>27500000</v>
      </c>
      <c r="L24" s="4">
        <v>0</v>
      </c>
      <c r="M24">
        <v>0</v>
      </c>
      <c r="N24" s="401" t="s">
        <v>1074</v>
      </c>
      <c r="O24" s="401" t="s">
        <v>1247</v>
      </c>
      <c r="P24" t="s">
        <v>200</v>
      </c>
      <c r="Q24">
        <v>3410261</v>
      </c>
      <c r="R24" t="s">
        <v>201</v>
      </c>
    </row>
    <row r="25" spans="1:18" x14ac:dyDescent="0.25">
      <c r="A25">
        <v>24</v>
      </c>
      <c r="B25" t="s">
        <v>1251</v>
      </c>
      <c r="C25" t="s">
        <v>1033</v>
      </c>
      <c r="D25">
        <v>1</v>
      </c>
      <c r="E25">
        <v>1</v>
      </c>
      <c r="F25">
        <v>11</v>
      </c>
      <c r="G25">
        <v>1</v>
      </c>
      <c r="H25" t="s">
        <v>1166</v>
      </c>
      <c r="I25">
        <v>5</v>
      </c>
      <c r="J25" s="5">
        <v>27500000</v>
      </c>
      <c r="K25" s="5">
        <v>27500000</v>
      </c>
      <c r="L25" s="4">
        <v>0</v>
      </c>
      <c r="M25">
        <v>0</v>
      </c>
      <c r="N25" s="401" t="s">
        <v>1074</v>
      </c>
      <c r="O25" s="401" t="s">
        <v>1247</v>
      </c>
      <c r="P25" t="s">
        <v>200</v>
      </c>
      <c r="Q25">
        <v>3410261</v>
      </c>
      <c r="R25" t="s">
        <v>201</v>
      </c>
    </row>
    <row r="26" spans="1:18" x14ac:dyDescent="0.25">
      <c r="A26">
        <v>25</v>
      </c>
      <c r="B26" t="s">
        <v>1251</v>
      </c>
      <c r="C26" t="s">
        <v>1034</v>
      </c>
      <c r="D26">
        <v>1</v>
      </c>
      <c r="E26">
        <v>1</v>
      </c>
      <c r="F26">
        <v>6</v>
      </c>
      <c r="G26">
        <v>1</v>
      </c>
      <c r="H26" t="s">
        <v>1166</v>
      </c>
      <c r="I26">
        <v>5</v>
      </c>
      <c r="J26" s="5">
        <v>18000000</v>
      </c>
      <c r="K26" s="5">
        <v>18000000</v>
      </c>
      <c r="L26" s="4">
        <v>0</v>
      </c>
      <c r="M26">
        <v>0</v>
      </c>
      <c r="N26" s="401" t="s">
        <v>1074</v>
      </c>
      <c r="O26" s="401" t="s">
        <v>1247</v>
      </c>
      <c r="P26" t="s">
        <v>200</v>
      </c>
      <c r="Q26">
        <v>3410261</v>
      </c>
      <c r="R26" t="s">
        <v>201</v>
      </c>
    </row>
    <row r="27" spans="1:18" x14ac:dyDescent="0.25">
      <c r="A27">
        <v>26</v>
      </c>
      <c r="B27" t="s">
        <v>1251</v>
      </c>
      <c r="C27" t="s">
        <v>1035</v>
      </c>
      <c r="D27">
        <v>1</v>
      </c>
      <c r="E27">
        <v>1</v>
      </c>
      <c r="F27">
        <v>6</v>
      </c>
      <c r="G27">
        <v>1</v>
      </c>
      <c r="H27" t="s">
        <v>1166</v>
      </c>
      <c r="I27">
        <v>5</v>
      </c>
      <c r="J27" s="5">
        <v>14400000</v>
      </c>
      <c r="K27" s="5">
        <v>14400000</v>
      </c>
      <c r="L27" s="4">
        <v>0</v>
      </c>
      <c r="M27">
        <v>0</v>
      </c>
      <c r="N27" s="401" t="s">
        <v>1074</v>
      </c>
      <c r="O27" s="401" t="s">
        <v>1247</v>
      </c>
      <c r="P27" t="s">
        <v>200</v>
      </c>
      <c r="Q27">
        <v>3410261</v>
      </c>
      <c r="R27" t="s">
        <v>201</v>
      </c>
    </row>
    <row r="28" spans="1:18" x14ac:dyDescent="0.25">
      <c r="A28">
        <v>27</v>
      </c>
      <c r="B28" t="s">
        <v>1251</v>
      </c>
      <c r="C28" t="s">
        <v>982</v>
      </c>
      <c r="D28">
        <v>1</v>
      </c>
      <c r="E28">
        <v>1</v>
      </c>
      <c r="F28">
        <v>7</v>
      </c>
      <c r="G28">
        <v>1</v>
      </c>
      <c r="H28" t="s">
        <v>1166</v>
      </c>
      <c r="I28">
        <v>5</v>
      </c>
      <c r="J28" s="5">
        <v>42000000</v>
      </c>
      <c r="K28" s="5">
        <v>42000000</v>
      </c>
      <c r="L28" s="4">
        <v>0</v>
      </c>
      <c r="M28">
        <v>0</v>
      </c>
      <c r="N28" s="401" t="s">
        <v>1074</v>
      </c>
      <c r="O28" s="401" t="s">
        <v>1247</v>
      </c>
      <c r="P28" t="s">
        <v>200</v>
      </c>
      <c r="Q28">
        <v>3410261</v>
      </c>
      <c r="R28" t="s">
        <v>201</v>
      </c>
    </row>
    <row r="29" spans="1:18" x14ac:dyDescent="0.25">
      <c r="A29">
        <v>28</v>
      </c>
      <c r="B29" t="s">
        <v>1251</v>
      </c>
      <c r="C29" t="s">
        <v>1036</v>
      </c>
      <c r="D29">
        <v>1</v>
      </c>
      <c r="E29">
        <v>1</v>
      </c>
      <c r="F29">
        <v>6</v>
      </c>
      <c r="G29">
        <v>1</v>
      </c>
      <c r="H29" t="s">
        <v>1166</v>
      </c>
      <c r="I29">
        <v>5</v>
      </c>
      <c r="J29" s="5">
        <v>27084000</v>
      </c>
      <c r="K29" s="5">
        <v>27084000</v>
      </c>
      <c r="L29" s="4">
        <v>0</v>
      </c>
      <c r="M29">
        <v>0</v>
      </c>
      <c r="N29" s="401" t="s">
        <v>1074</v>
      </c>
      <c r="O29" s="401" t="s">
        <v>1247</v>
      </c>
      <c r="P29" t="s">
        <v>200</v>
      </c>
      <c r="Q29">
        <v>3410261</v>
      </c>
      <c r="R29" t="s">
        <v>201</v>
      </c>
    </row>
    <row r="30" spans="1:18" x14ac:dyDescent="0.25">
      <c r="A30">
        <v>29</v>
      </c>
      <c r="B30" t="s">
        <v>1251</v>
      </c>
      <c r="C30" t="s">
        <v>1037</v>
      </c>
      <c r="D30">
        <v>1</v>
      </c>
      <c r="E30">
        <v>1</v>
      </c>
      <c r="F30">
        <v>7</v>
      </c>
      <c r="G30">
        <v>1</v>
      </c>
      <c r="H30" t="s">
        <v>1166</v>
      </c>
      <c r="I30">
        <v>5</v>
      </c>
      <c r="J30" s="5">
        <v>31598000</v>
      </c>
      <c r="K30" s="5">
        <v>31598000</v>
      </c>
      <c r="L30" s="4">
        <v>0</v>
      </c>
      <c r="M30">
        <v>0</v>
      </c>
      <c r="N30" s="401" t="s">
        <v>1074</v>
      </c>
      <c r="O30" s="401" t="s">
        <v>1247</v>
      </c>
      <c r="P30" t="s">
        <v>200</v>
      </c>
      <c r="Q30">
        <v>3410261</v>
      </c>
      <c r="R30" t="s">
        <v>201</v>
      </c>
    </row>
    <row r="31" spans="1:18" x14ac:dyDescent="0.25">
      <c r="A31">
        <v>30</v>
      </c>
      <c r="B31" t="s">
        <v>1251</v>
      </c>
      <c r="C31" t="s">
        <v>1038</v>
      </c>
      <c r="D31">
        <v>1</v>
      </c>
      <c r="E31">
        <v>1</v>
      </c>
      <c r="F31">
        <v>6</v>
      </c>
      <c r="G31">
        <v>1</v>
      </c>
      <c r="H31" t="s">
        <v>1166</v>
      </c>
      <c r="I31">
        <v>5</v>
      </c>
      <c r="J31" s="5">
        <v>30000000</v>
      </c>
      <c r="K31" s="5">
        <v>30000000</v>
      </c>
      <c r="L31" s="4">
        <v>0</v>
      </c>
      <c r="M31">
        <v>0</v>
      </c>
      <c r="N31" s="401" t="s">
        <v>1074</v>
      </c>
      <c r="O31" s="401" t="s">
        <v>1247</v>
      </c>
      <c r="P31" t="s">
        <v>200</v>
      </c>
      <c r="Q31">
        <v>3410261</v>
      </c>
      <c r="R31" t="s">
        <v>201</v>
      </c>
    </row>
    <row r="32" spans="1:18" x14ac:dyDescent="0.25">
      <c r="A32">
        <v>31</v>
      </c>
      <c r="B32" t="s">
        <v>1251</v>
      </c>
      <c r="C32" t="s">
        <v>1039</v>
      </c>
      <c r="D32">
        <v>1</v>
      </c>
      <c r="E32">
        <v>1</v>
      </c>
      <c r="F32">
        <v>10</v>
      </c>
      <c r="G32">
        <v>1</v>
      </c>
      <c r="H32" t="s">
        <v>1166</v>
      </c>
      <c r="I32">
        <v>5</v>
      </c>
      <c r="J32" s="5">
        <v>55000000</v>
      </c>
      <c r="K32" s="5">
        <v>55000000</v>
      </c>
      <c r="L32" s="4">
        <v>0</v>
      </c>
      <c r="M32">
        <v>0</v>
      </c>
      <c r="N32" s="401" t="s">
        <v>1074</v>
      </c>
      <c r="O32" s="401" t="s">
        <v>1247</v>
      </c>
      <c r="P32" t="s">
        <v>200</v>
      </c>
      <c r="Q32">
        <v>3410261</v>
      </c>
      <c r="R32" t="s">
        <v>201</v>
      </c>
    </row>
    <row r="33" spans="1:18" x14ac:dyDescent="0.25">
      <c r="A33">
        <v>32</v>
      </c>
      <c r="B33" t="s">
        <v>1251</v>
      </c>
      <c r="C33" t="s">
        <v>1040</v>
      </c>
      <c r="D33">
        <v>1</v>
      </c>
      <c r="E33">
        <v>1</v>
      </c>
      <c r="F33">
        <v>7</v>
      </c>
      <c r="G33">
        <v>1</v>
      </c>
      <c r="H33" t="s">
        <v>1166</v>
      </c>
      <c r="I33">
        <v>5</v>
      </c>
      <c r="J33" s="5">
        <v>31598000</v>
      </c>
      <c r="K33" s="5">
        <v>31598000</v>
      </c>
      <c r="L33" s="4">
        <v>0</v>
      </c>
      <c r="M33">
        <v>0</v>
      </c>
      <c r="N33" s="401" t="s">
        <v>1074</v>
      </c>
      <c r="O33" s="401" t="s">
        <v>1247</v>
      </c>
      <c r="P33" t="s">
        <v>200</v>
      </c>
      <c r="Q33">
        <v>3410261</v>
      </c>
      <c r="R33" t="s">
        <v>201</v>
      </c>
    </row>
    <row r="34" spans="1:18" x14ac:dyDescent="0.25">
      <c r="A34">
        <v>33</v>
      </c>
      <c r="B34" t="s">
        <v>1251</v>
      </c>
      <c r="C34" t="s">
        <v>1041</v>
      </c>
      <c r="D34">
        <v>1</v>
      </c>
      <c r="E34">
        <v>1</v>
      </c>
      <c r="F34">
        <v>6</v>
      </c>
      <c r="G34">
        <v>1</v>
      </c>
      <c r="H34" t="s">
        <v>1166</v>
      </c>
      <c r="I34">
        <v>5</v>
      </c>
      <c r="J34" s="5">
        <v>30000000</v>
      </c>
      <c r="K34" s="5">
        <v>30000000</v>
      </c>
      <c r="L34" s="4">
        <v>0</v>
      </c>
      <c r="M34">
        <v>0</v>
      </c>
      <c r="N34" s="401" t="s">
        <v>1074</v>
      </c>
      <c r="O34" s="401" t="s">
        <v>1247</v>
      </c>
      <c r="P34" t="s">
        <v>200</v>
      </c>
      <c r="Q34">
        <v>3410261</v>
      </c>
      <c r="R34" t="s">
        <v>201</v>
      </c>
    </row>
    <row r="35" spans="1:18" x14ac:dyDescent="0.25">
      <c r="A35">
        <v>34</v>
      </c>
      <c r="B35" t="s">
        <v>1251</v>
      </c>
      <c r="C35" t="s">
        <v>1042</v>
      </c>
      <c r="D35">
        <v>1</v>
      </c>
      <c r="E35">
        <v>1</v>
      </c>
      <c r="F35">
        <v>11</v>
      </c>
      <c r="G35">
        <v>1</v>
      </c>
      <c r="H35" t="s">
        <v>1166</v>
      </c>
      <c r="I35">
        <v>5</v>
      </c>
      <c r="J35" s="5">
        <v>27500000</v>
      </c>
      <c r="K35" s="5">
        <v>27500000</v>
      </c>
      <c r="L35" s="4">
        <v>0</v>
      </c>
      <c r="M35">
        <v>0</v>
      </c>
      <c r="N35" s="401" t="s">
        <v>1074</v>
      </c>
      <c r="O35" s="401" t="s">
        <v>1247</v>
      </c>
      <c r="P35" t="s">
        <v>200</v>
      </c>
      <c r="Q35">
        <v>3410261</v>
      </c>
      <c r="R35" t="s">
        <v>201</v>
      </c>
    </row>
    <row r="36" spans="1:18" x14ac:dyDescent="0.25">
      <c r="A36">
        <v>35</v>
      </c>
      <c r="B36">
        <v>93141501</v>
      </c>
      <c r="C36" t="s">
        <v>1043</v>
      </c>
      <c r="D36">
        <v>2</v>
      </c>
      <c r="E36">
        <v>5</v>
      </c>
      <c r="F36">
        <v>6</v>
      </c>
      <c r="G36">
        <v>1</v>
      </c>
      <c r="H36" t="s">
        <v>1166</v>
      </c>
      <c r="I36">
        <v>5</v>
      </c>
      <c r="J36" s="5">
        <v>21424000</v>
      </c>
      <c r="K36" s="5">
        <v>21424000</v>
      </c>
      <c r="L36" s="4">
        <v>0</v>
      </c>
      <c r="M36">
        <v>0</v>
      </c>
      <c r="N36" s="401" t="s">
        <v>1074</v>
      </c>
      <c r="O36" s="401" t="s">
        <v>1247</v>
      </c>
      <c r="P36" t="s">
        <v>200</v>
      </c>
      <c r="Q36">
        <v>3410261</v>
      </c>
      <c r="R36" t="s">
        <v>201</v>
      </c>
    </row>
    <row r="37" spans="1:18" x14ac:dyDescent="0.25">
      <c r="A37">
        <v>36</v>
      </c>
      <c r="B37" t="s">
        <v>1251</v>
      </c>
      <c r="C37" t="s">
        <v>1044</v>
      </c>
      <c r="D37">
        <v>1</v>
      </c>
      <c r="E37">
        <v>1</v>
      </c>
      <c r="F37">
        <v>8</v>
      </c>
      <c r="G37">
        <v>1</v>
      </c>
      <c r="H37" t="s">
        <v>1166</v>
      </c>
      <c r="I37">
        <v>5</v>
      </c>
      <c r="J37" s="5">
        <v>40000000</v>
      </c>
      <c r="K37" s="5">
        <v>40000000</v>
      </c>
      <c r="L37" s="4">
        <v>0</v>
      </c>
      <c r="M37">
        <v>0</v>
      </c>
      <c r="N37" s="401" t="s">
        <v>1074</v>
      </c>
      <c r="O37" s="401" t="s">
        <v>1247</v>
      </c>
      <c r="P37" t="s">
        <v>200</v>
      </c>
      <c r="Q37">
        <v>3410261</v>
      </c>
      <c r="R37" t="s">
        <v>201</v>
      </c>
    </row>
    <row r="38" spans="1:18" x14ac:dyDescent="0.25">
      <c r="A38">
        <v>37</v>
      </c>
      <c r="B38" t="s">
        <v>1251</v>
      </c>
      <c r="C38" t="s">
        <v>1046</v>
      </c>
      <c r="D38">
        <v>1</v>
      </c>
      <c r="E38">
        <v>1</v>
      </c>
      <c r="F38">
        <v>6</v>
      </c>
      <c r="G38">
        <v>1</v>
      </c>
      <c r="H38" t="s">
        <v>1166</v>
      </c>
      <c r="I38">
        <v>5</v>
      </c>
      <c r="J38" s="5">
        <v>16200000</v>
      </c>
      <c r="K38" s="5">
        <v>16200000</v>
      </c>
      <c r="L38" s="4">
        <v>0</v>
      </c>
      <c r="M38">
        <v>0</v>
      </c>
      <c r="N38" s="401" t="s">
        <v>1074</v>
      </c>
      <c r="O38" s="401" t="s">
        <v>1247</v>
      </c>
      <c r="P38" t="s">
        <v>200</v>
      </c>
      <c r="Q38">
        <v>3410261</v>
      </c>
      <c r="R38" t="s">
        <v>201</v>
      </c>
    </row>
    <row r="39" spans="1:18" x14ac:dyDescent="0.25">
      <c r="A39">
        <v>38</v>
      </c>
      <c r="B39">
        <v>70111500</v>
      </c>
      <c r="C39" t="s">
        <v>1047</v>
      </c>
      <c r="D39">
        <v>2</v>
      </c>
      <c r="E39">
        <v>5</v>
      </c>
      <c r="F39">
        <v>5</v>
      </c>
      <c r="G39">
        <v>1</v>
      </c>
      <c r="H39" t="s">
        <v>1171</v>
      </c>
      <c r="I39">
        <v>5</v>
      </c>
      <c r="J39" s="5">
        <v>125500000</v>
      </c>
      <c r="K39" s="5">
        <v>125500000</v>
      </c>
      <c r="L39" s="4">
        <v>0</v>
      </c>
      <c r="M39">
        <v>0</v>
      </c>
      <c r="N39" s="401" t="s">
        <v>1074</v>
      </c>
      <c r="O39" s="401" t="s">
        <v>1247</v>
      </c>
      <c r="P39" t="s">
        <v>200</v>
      </c>
      <c r="Q39">
        <v>3410261</v>
      </c>
      <c r="R39" t="s">
        <v>201</v>
      </c>
    </row>
    <row r="40" spans="1:18" x14ac:dyDescent="0.25">
      <c r="A40">
        <v>39</v>
      </c>
      <c r="B40" t="s">
        <v>1251</v>
      </c>
      <c r="C40" t="s">
        <v>1048</v>
      </c>
      <c r="D40">
        <v>1</v>
      </c>
      <c r="E40">
        <v>1</v>
      </c>
      <c r="F40">
        <v>11</v>
      </c>
      <c r="G40">
        <v>1</v>
      </c>
      <c r="H40" t="s">
        <v>1166</v>
      </c>
      <c r="I40">
        <v>5</v>
      </c>
      <c r="J40" s="5">
        <v>55000000</v>
      </c>
      <c r="K40" s="5">
        <v>55000000</v>
      </c>
      <c r="L40" s="4">
        <v>0</v>
      </c>
      <c r="M40">
        <v>0</v>
      </c>
      <c r="N40" s="401" t="s">
        <v>1074</v>
      </c>
      <c r="O40" s="401" t="s">
        <v>1247</v>
      </c>
      <c r="P40" t="s">
        <v>200</v>
      </c>
      <c r="Q40">
        <v>3410261</v>
      </c>
      <c r="R40" t="s">
        <v>201</v>
      </c>
    </row>
    <row r="41" spans="1:18" x14ac:dyDescent="0.25">
      <c r="A41">
        <v>40</v>
      </c>
      <c r="B41" t="s">
        <v>1251</v>
      </c>
      <c r="C41" t="s">
        <v>1049</v>
      </c>
      <c r="D41">
        <v>1</v>
      </c>
      <c r="E41">
        <v>1</v>
      </c>
      <c r="F41">
        <v>7</v>
      </c>
      <c r="G41">
        <v>1</v>
      </c>
      <c r="H41" t="s">
        <v>1166</v>
      </c>
      <c r="I41">
        <v>5</v>
      </c>
      <c r="J41" s="5">
        <v>24500000</v>
      </c>
      <c r="K41" s="5">
        <v>24500000</v>
      </c>
      <c r="L41" s="4">
        <v>0</v>
      </c>
      <c r="M41">
        <v>0</v>
      </c>
      <c r="N41" s="401" t="s">
        <v>1074</v>
      </c>
      <c r="O41" s="401" t="s">
        <v>1247</v>
      </c>
      <c r="P41" t="s">
        <v>200</v>
      </c>
      <c r="Q41">
        <v>3410261</v>
      </c>
      <c r="R41" t="s">
        <v>201</v>
      </c>
    </row>
    <row r="42" spans="1:18" x14ac:dyDescent="0.25">
      <c r="A42">
        <v>41</v>
      </c>
      <c r="B42" t="s">
        <v>1072</v>
      </c>
      <c r="C42" t="s">
        <v>1050</v>
      </c>
      <c r="D42">
        <v>2</v>
      </c>
      <c r="E42">
        <v>6</v>
      </c>
      <c r="F42">
        <v>6</v>
      </c>
      <c r="G42">
        <v>1</v>
      </c>
      <c r="H42" t="s">
        <v>1168</v>
      </c>
      <c r="I42">
        <v>5</v>
      </c>
      <c r="J42" s="5">
        <v>642916000</v>
      </c>
      <c r="K42" s="5">
        <v>642916000</v>
      </c>
      <c r="L42" s="4">
        <v>0</v>
      </c>
      <c r="M42">
        <v>0</v>
      </c>
      <c r="N42" s="401" t="s">
        <v>1074</v>
      </c>
      <c r="O42" s="401" t="s">
        <v>1247</v>
      </c>
      <c r="P42" t="s">
        <v>200</v>
      </c>
      <c r="Q42">
        <v>3410261</v>
      </c>
      <c r="R42" t="s">
        <v>201</v>
      </c>
    </row>
    <row r="43" spans="1:18" x14ac:dyDescent="0.25">
      <c r="A43">
        <v>42</v>
      </c>
      <c r="B43" t="s">
        <v>1251</v>
      </c>
      <c r="C43" t="s">
        <v>1051</v>
      </c>
      <c r="D43">
        <v>1</v>
      </c>
      <c r="E43">
        <v>1</v>
      </c>
      <c r="F43">
        <v>6</v>
      </c>
      <c r="G43">
        <v>1</v>
      </c>
      <c r="H43" t="s">
        <v>1166</v>
      </c>
      <c r="I43">
        <v>5</v>
      </c>
      <c r="J43" s="5">
        <v>30000000</v>
      </c>
      <c r="K43" s="5">
        <v>30000000</v>
      </c>
      <c r="L43" s="4">
        <v>0</v>
      </c>
      <c r="M43">
        <v>0</v>
      </c>
      <c r="N43" s="401" t="s">
        <v>1074</v>
      </c>
      <c r="O43" s="401" t="s">
        <v>1247</v>
      </c>
      <c r="P43" t="s">
        <v>200</v>
      </c>
      <c r="Q43">
        <v>3410261</v>
      </c>
      <c r="R43" t="s">
        <v>201</v>
      </c>
    </row>
    <row r="44" spans="1:18" x14ac:dyDescent="0.25">
      <c r="A44">
        <v>43</v>
      </c>
      <c r="B44" t="s">
        <v>1251</v>
      </c>
      <c r="C44" t="s">
        <v>1052</v>
      </c>
      <c r="D44">
        <v>1</v>
      </c>
      <c r="E44">
        <v>1</v>
      </c>
      <c r="F44">
        <v>6</v>
      </c>
      <c r="G44">
        <v>1</v>
      </c>
      <c r="H44" t="s">
        <v>1166</v>
      </c>
      <c r="I44">
        <v>5</v>
      </c>
      <c r="J44" s="5">
        <v>27084000</v>
      </c>
      <c r="K44" s="5">
        <v>27084000</v>
      </c>
      <c r="L44" s="4">
        <v>0</v>
      </c>
      <c r="M44">
        <v>0</v>
      </c>
      <c r="N44" s="401" t="s">
        <v>1074</v>
      </c>
      <c r="O44" s="401" t="s">
        <v>1247</v>
      </c>
      <c r="P44" t="s">
        <v>200</v>
      </c>
      <c r="Q44">
        <v>3410261</v>
      </c>
      <c r="R44" t="s">
        <v>201</v>
      </c>
    </row>
    <row r="45" spans="1:18" x14ac:dyDescent="0.25">
      <c r="A45">
        <v>44</v>
      </c>
      <c r="B45" t="s">
        <v>1058</v>
      </c>
      <c r="C45" t="s">
        <v>1053</v>
      </c>
      <c r="D45">
        <v>2</v>
      </c>
      <c r="E45">
        <v>5</v>
      </c>
      <c r="F45">
        <v>5</v>
      </c>
      <c r="G45">
        <v>1</v>
      </c>
      <c r="H45" t="s">
        <v>1171</v>
      </c>
      <c r="I45">
        <v>5</v>
      </c>
      <c r="J45" s="5">
        <v>140500000</v>
      </c>
      <c r="K45" s="5">
        <v>140500000</v>
      </c>
      <c r="L45" s="4">
        <v>0</v>
      </c>
      <c r="M45">
        <v>0</v>
      </c>
      <c r="N45" s="401" t="s">
        <v>1074</v>
      </c>
      <c r="O45" s="401" t="s">
        <v>1247</v>
      </c>
      <c r="P45" t="s">
        <v>200</v>
      </c>
      <c r="Q45">
        <v>3410261</v>
      </c>
      <c r="R45" t="s">
        <v>201</v>
      </c>
    </row>
    <row r="46" spans="1:18" x14ac:dyDescent="0.25">
      <c r="A46">
        <v>45</v>
      </c>
      <c r="B46" t="s">
        <v>1251</v>
      </c>
      <c r="C46" t="s">
        <v>1054</v>
      </c>
      <c r="D46">
        <v>1</v>
      </c>
      <c r="E46">
        <v>1</v>
      </c>
      <c r="F46">
        <v>11</v>
      </c>
      <c r="G46">
        <v>1</v>
      </c>
      <c r="H46" t="s">
        <v>1166</v>
      </c>
      <c r="I46">
        <v>5</v>
      </c>
      <c r="J46" s="5">
        <v>55000000</v>
      </c>
      <c r="K46" s="5">
        <v>55000000</v>
      </c>
      <c r="L46" s="4">
        <v>0</v>
      </c>
      <c r="M46">
        <v>0</v>
      </c>
      <c r="N46" s="401" t="s">
        <v>1074</v>
      </c>
      <c r="O46" s="401" t="s">
        <v>1247</v>
      </c>
      <c r="P46" t="s">
        <v>200</v>
      </c>
      <c r="Q46">
        <v>3410261</v>
      </c>
      <c r="R46" t="s">
        <v>201</v>
      </c>
    </row>
    <row r="47" spans="1:18" x14ac:dyDescent="0.25">
      <c r="A47">
        <v>46</v>
      </c>
      <c r="B47" t="s">
        <v>1251</v>
      </c>
      <c r="C47" t="s">
        <v>1055</v>
      </c>
      <c r="D47">
        <v>1</v>
      </c>
      <c r="E47">
        <v>1</v>
      </c>
      <c r="F47">
        <v>7</v>
      </c>
      <c r="G47">
        <v>1</v>
      </c>
      <c r="H47" t="s">
        <v>1166</v>
      </c>
      <c r="I47">
        <v>5</v>
      </c>
      <c r="J47" s="5">
        <v>24500000</v>
      </c>
      <c r="K47" s="5">
        <v>24500000</v>
      </c>
      <c r="L47" s="4">
        <v>0</v>
      </c>
      <c r="M47">
        <v>0</v>
      </c>
      <c r="N47" s="401" t="s">
        <v>1074</v>
      </c>
      <c r="O47" s="401" t="s">
        <v>1247</v>
      </c>
      <c r="P47" t="s">
        <v>200</v>
      </c>
      <c r="Q47">
        <v>3410261</v>
      </c>
      <c r="R47" t="s">
        <v>201</v>
      </c>
    </row>
    <row r="48" spans="1:18" x14ac:dyDescent="0.25">
      <c r="A48">
        <v>47</v>
      </c>
      <c r="B48">
        <v>86101800</v>
      </c>
      <c r="C48" t="s">
        <v>1056</v>
      </c>
      <c r="D48">
        <v>2</v>
      </c>
      <c r="E48">
        <v>3</v>
      </c>
      <c r="F48">
        <v>5</v>
      </c>
      <c r="G48">
        <v>1</v>
      </c>
      <c r="H48" t="s">
        <v>1169</v>
      </c>
      <c r="I48">
        <v>5</v>
      </c>
      <c r="J48" s="5">
        <v>27498000</v>
      </c>
      <c r="K48" s="5">
        <v>27498000</v>
      </c>
      <c r="L48" s="4">
        <v>0</v>
      </c>
      <c r="M48">
        <v>0</v>
      </c>
      <c r="N48" s="401" t="s">
        <v>1074</v>
      </c>
      <c r="O48" s="401" t="s">
        <v>1247</v>
      </c>
      <c r="P48" t="s">
        <v>200</v>
      </c>
      <c r="Q48">
        <v>3410261</v>
      </c>
      <c r="R48" t="s">
        <v>201</v>
      </c>
    </row>
    <row r="49" spans="1:18" x14ac:dyDescent="0.25">
      <c r="A49">
        <v>48</v>
      </c>
      <c r="B49" t="s">
        <v>1251</v>
      </c>
      <c r="C49" t="s">
        <v>1059</v>
      </c>
      <c r="D49">
        <v>1</v>
      </c>
      <c r="E49">
        <v>1</v>
      </c>
      <c r="F49">
        <v>7</v>
      </c>
      <c r="G49">
        <v>1</v>
      </c>
      <c r="H49" t="s">
        <v>1166</v>
      </c>
      <c r="I49">
        <v>5</v>
      </c>
      <c r="J49" s="5">
        <v>24500000</v>
      </c>
      <c r="K49" s="5">
        <v>24500000</v>
      </c>
      <c r="L49" s="4">
        <v>0</v>
      </c>
      <c r="M49">
        <v>0</v>
      </c>
      <c r="N49" s="401" t="s">
        <v>1074</v>
      </c>
      <c r="O49" s="401" t="s">
        <v>1247</v>
      </c>
      <c r="P49" t="s">
        <v>200</v>
      </c>
      <c r="Q49">
        <v>3410261</v>
      </c>
      <c r="R49" t="s">
        <v>201</v>
      </c>
    </row>
    <row r="50" spans="1:18" x14ac:dyDescent="0.25">
      <c r="A50">
        <v>49</v>
      </c>
      <c r="B50" t="s">
        <v>1251</v>
      </c>
      <c r="C50" t="s">
        <v>1060</v>
      </c>
      <c r="D50">
        <v>1</v>
      </c>
      <c r="E50">
        <v>1</v>
      </c>
      <c r="F50">
        <v>6</v>
      </c>
      <c r="G50">
        <v>1</v>
      </c>
      <c r="H50" t="s">
        <v>1166</v>
      </c>
      <c r="I50">
        <v>5</v>
      </c>
      <c r="J50" s="5">
        <v>30000000</v>
      </c>
      <c r="K50" s="5">
        <v>30000000</v>
      </c>
      <c r="L50" s="4">
        <v>0</v>
      </c>
      <c r="M50">
        <v>0</v>
      </c>
      <c r="N50" s="401" t="s">
        <v>1074</v>
      </c>
      <c r="O50" s="401" t="s">
        <v>1247</v>
      </c>
      <c r="P50" t="s">
        <v>200</v>
      </c>
      <c r="Q50">
        <v>3410261</v>
      </c>
      <c r="R50" t="s">
        <v>201</v>
      </c>
    </row>
    <row r="51" spans="1:18" x14ac:dyDescent="0.25">
      <c r="A51">
        <v>50</v>
      </c>
      <c r="B51" t="s">
        <v>1251</v>
      </c>
      <c r="C51" t="s">
        <v>1061</v>
      </c>
      <c r="D51">
        <v>1</v>
      </c>
      <c r="E51">
        <v>1</v>
      </c>
      <c r="F51">
        <v>6</v>
      </c>
      <c r="G51">
        <v>1</v>
      </c>
      <c r="H51" t="s">
        <v>1166</v>
      </c>
      <c r="I51">
        <v>5</v>
      </c>
      <c r="J51" s="5">
        <v>14400000</v>
      </c>
      <c r="K51" s="5">
        <v>14400000</v>
      </c>
      <c r="L51" s="4">
        <v>0</v>
      </c>
      <c r="M51">
        <v>0</v>
      </c>
      <c r="N51" s="401" t="s">
        <v>1074</v>
      </c>
      <c r="O51" s="401" t="s">
        <v>1247</v>
      </c>
      <c r="P51" t="s">
        <v>200</v>
      </c>
      <c r="Q51">
        <v>3410261</v>
      </c>
      <c r="R51" t="s">
        <v>201</v>
      </c>
    </row>
    <row r="52" spans="1:18" x14ac:dyDescent="0.25">
      <c r="A52">
        <v>51</v>
      </c>
      <c r="B52" t="s">
        <v>1251</v>
      </c>
      <c r="C52" t="s">
        <v>1062</v>
      </c>
      <c r="D52">
        <v>1</v>
      </c>
      <c r="E52">
        <v>1</v>
      </c>
      <c r="F52">
        <v>6</v>
      </c>
      <c r="G52">
        <v>1</v>
      </c>
      <c r="H52" t="s">
        <v>1166</v>
      </c>
      <c r="I52">
        <v>5</v>
      </c>
      <c r="J52" s="5">
        <v>21000000</v>
      </c>
      <c r="K52" s="5">
        <v>21000000</v>
      </c>
      <c r="L52" s="4">
        <v>0</v>
      </c>
      <c r="M52">
        <v>0</v>
      </c>
      <c r="N52" s="401" t="s">
        <v>1074</v>
      </c>
      <c r="O52" s="401" t="s">
        <v>1247</v>
      </c>
      <c r="P52" t="s">
        <v>200</v>
      </c>
      <c r="Q52">
        <v>3410261</v>
      </c>
      <c r="R52" t="s">
        <v>201</v>
      </c>
    </row>
    <row r="53" spans="1:18" x14ac:dyDescent="0.25">
      <c r="A53">
        <v>52</v>
      </c>
      <c r="B53">
        <v>86101700</v>
      </c>
      <c r="C53" t="s">
        <v>1063</v>
      </c>
      <c r="D53">
        <v>2</v>
      </c>
      <c r="E53">
        <v>5</v>
      </c>
      <c r="F53">
        <v>4</v>
      </c>
      <c r="G53">
        <v>1</v>
      </c>
      <c r="H53" t="s">
        <v>1171</v>
      </c>
      <c r="I53">
        <v>5</v>
      </c>
      <c r="J53" s="5">
        <v>122912000</v>
      </c>
      <c r="K53" s="5">
        <v>122912000</v>
      </c>
      <c r="L53" s="4">
        <v>0</v>
      </c>
      <c r="M53">
        <v>0</v>
      </c>
      <c r="N53" s="401" t="s">
        <v>1074</v>
      </c>
      <c r="O53" s="401" t="s">
        <v>1247</v>
      </c>
      <c r="P53" t="s">
        <v>200</v>
      </c>
      <c r="Q53">
        <v>3410261</v>
      </c>
      <c r="R53" t="s">
        <v>201</v>
      </c>
    </row>
    <row r="54" spans="1:18" x14ac:dyDescent="0.25">
      <c r="A54">
        <v>53</v>
      </c>
      <c r="B54" t="s">
        <v>1251</v>
      </c>
      <c r="C54" t="s">
        <v>1064</v>
      </c>
      <c r="D54">
        <v>1</v>
      </c>
      <c r="E54">
        <v>1</v>
      </c>
      <c r="F54">
        <v>8</v>
      </c>
      <c r="G54">
        <v>1</v>
      </c>
      <c r="H54" t="s">
        <v>1166</v>
      </c>
      <c r="I54">
        <v>5</v>
      </c>
      <c r="J54" s="5">
        <v>40000000</v>
      </c>
      <c r="K54" s="5">
        <v>40000000</v>
      </c>
      <c r="L54" s="4">
        <v>0</v>
      </c>
      <c r="M54">
        <v>0</v>
      </c>
      <c r="N54" s="401" t="s">
        <v>1074</v>
      </c>
      <c r="O54" s="401" t="s">
        <v>1247</v>
      </c>
      <c r="P54" t="s">
        <v>200</v>
      </c>
      <c r="Q54">
        <v>3410261</v>
      </c>
      <c r="R54" t="s">
        <v>201</v>
      </c>
    </row>
    <row r="55" spans="1:18" x14ac:dyDescent="0.25">
      <c r="A55">
        <v>54</v>
      </c>
      <c r="B55" t="s">
        <v>1251</v>
      </c>
      <c r="C55" t="s">
        <v>1065</v>
      </c>
      <c r="D55">
        <v>1</v>
      </c>
      <c r="E55">
        <v>1</v>
      </c>
      <c r="F55">
        <v>6</v>
      </c>
      <c r="G55">
        <v>1</v>
      </c>
      <c r="H55" t="s">
        <v>1166</v>
      </c>
      <c r="I55">
        <v>5</v>
      </c>
      <c r="J55" s="5">
        <v>36000000</v>
      </c>
      <c r="K55" s="5">
        <v>36000000</v>
      </c>
      <c r="L55" s="4">
        <v>0</v>
      </c>
      <c r="M55">
        <v>0</v>
      </c>
      <c r="N55" s="401" t="s">
        <v>1074</v>
      </c>
      <c r="O55" s="401" t="s">
        <v>1247</v>
      </c>
      <c r="P55" t="s">
        <v>200</v>
      </c>
      <c r="Q55">
        <v>3410261</v>
      </c>
      <c r="R55" t="s">
        <v>201</v>
      </c>
    </row>
    <row r="56" spans="1:18" x14ac:dyDescent="0.25">
      <c r="A56">
        <v>55</v>
      </c>
      <c r="B56">
        <v>93141500</v>
      </c>
      <c r="C56" t="s">
        <v>1066</v>
      </c>
      <c r="D56">
        <v>2</v>
      </c>
      <c r="E56">
        <v>5</v>
      </c>
      <c r="F56">
        <v>4</v>
      </c>
      <c r="G56">
        <v>1</v>
      </c>
      <c r="H56" t="s">
        <v>1171</v>
      </c>
      <c r="I56">
        <v>5</v>
      </c>
      <c r="J56" s="5">
        <v>152024000</v>
      </c>
      <c r="K56" s="5">
        <v>152024000</v>
      </c>
      <c r="L56" s="4">
        <v>0</v>
      </c>
      <c r="M56">
        <v>0</v>
      </c>
      <c r="N56" s="401" t="s">
        <v>1074</v>
      </c>
      <c r="O56" s="401" t="s">
        <v>1247</v>
      </c>
      <c r="P56" t="s">
        <v>200</v>
      </c>
      <c r="Q56">
        <v>3410261</v>
      </c>
      <c r="R56" t="s">
        <v>201</v>
      </c>
    </row>
    <row r="57" spans="1:18" x14ac:dyDescent="0.25">
      <c r="A57">
        <v>56</v>
      </c>
      <c r="B57" t="s">
        <v>1251</v>
      </c>
      <c r="C57" t="s">
        <v>1067</v>
      </c>
      <c r="D57">
        <v>1</v>
      </c>
      <c r="E57">
        <v>1</v>
      </c>
      <c r="F57">
        <v>7</v>
      </c>
      <c r="G57">
        <v>1</v>
      </c>
      <c r="H57" t="s">
        <v>1166</v>
      </c>
      <c r="I57">
        <v>5</v>
      </c>
      <c r="J57" s="5">
        <v>42000000</v>
      </c>
      <c r="K57" s="5">
        <v>42000000</v>
      </c>
      <c r="L57" s="4">
        <v>0</v>
      </c>
      <c r="M57">
        <v>0</v>
      </c>
      <c r="N57" s="401" t="s">
        <v>1074</v>
      </c>
      <c r="O57" s="401" t="s">
        <v>1247</v>
      </c>
      <c r="P57" t="s">
        <v>200</v>
      </c>
      <c r="Q57">
        <v>3410261</v>
      </c>
      <c r="R57" t="s">
        <v>201</v>
      </c>
    </row>
    <row r="58" spans="1:18" x14ac:dyDescent="0.25">
      <c r="A58">
        <v>57</v>
      </c>
      <c r="B58" t="s">
        <v>1251</v>
      </c>
      <c r="C58" t="s">
        <v>1068</v>
      </c>
      <c r="D58">
        <v>1</v>
      </c>
      <c r="E58">
        <v>1</v>
      </c>
      <c r="F58">
        <v>8</v>
      </c>
      <c r="G58">
        <v>1</v>
      </c>
      <c r="H58" t="s">
        <v>1166</v>
      </c>
      <c r="I58">
        <v>5</v>
      </c>
      <c r="J58" s="5">
        <v>19200000</v>
      </c>
      <c r="K58" s="5">
        <v>19200000</v>
      </c>
      <c r="L58" s="4">
        <v>0</v>
      </c>
      <c r="M58">
        <v>0</v>
      </c>
      <c r="N58" s="401" t="s">
        <v>1074</v>
      </c>
      <c r="O58" s="401" t="s">
        <v>1247</v>
      </c>
      <c r="P58" t="s">
        <v>200</v>
      </c>
      <c r="Q58">
        <v>3410261</v>
      </c>
      <c r="R58" t="s">
        <v>201</v>
      </c>
    </row>
    <row r="59" spans="1:18" x14ac:dyDescent="0.25">
      <c r="A59">
        <v>58</v>
      </c>
      <c r="B59" t="s">
        <v>1251</v>
      </c>
      <c r="C59" t="s">
        <v>1069</v>
      </c>
      <c r="D59">
        <v>1</v>
      </c>
      <c r="E59">
        <v>1</v>
      </c>
      <c r="F59">
        <v>7</v>
      </c>
      <c r="G59">
        <v>1</v>
      </c>
      <c r="H59" t="s">
        <v>1166</v>
      </c>
      <c r="I59">
        <v>5</v>
      </c>
      <c r="J59" s="5">
        <v>24500000</v>
      </c>
      <c r="K59" s="5">
        <v>24500000</v>
      </c>
      <c r="L59" s="4">
        <v>0</v>
      </c>
      <c r="M59">
        <v>0</v>
      </c>
      <c r="N59" s="401" t="s">
        <v>1074</v>
      </c>
      <c r="O59" s="401" t="s">
        <v>1247</v>
      </c>
      <c r="P59" t="s">
        <v>200</v>
      </c>
      <c r="Q59">
        <v>3410261</v>
      </c>
      <c r="R59" t="s">
        <v>201</v>
      </c>
    </row>
    <row r="60" spans="1:18" x14ac:dyDescent="0.25">
      <c r="A60">
        <v>59</v>
      </c>
      <c r="B60" t="s">
        <v>1251</v>
      </c>
      <c r="C60" t="s">
        <v>1070</v>
      </c>
      <c r="D60">
        <v>1</v>
      </c>
      <c r="E60">
        <v>1</v>
      </c>
      <c r="F60">
        <v>11</v>
      </c>
      <c r="G60">
        <v>1</v>
      </c>
      <c r="H60" t="s">
        <v>1166</v>
      </c>
      <c r="I60">
        <v>5</v>
      </c>
      <c r="J60" s="5">
        <v>71500000</v>
      </c>
      <c r="K60" s="5">
        <v>71500000</v>
      </c>
      <c r="L60" s="4">
        <v>0</v>
      </c>
      <c r="M60">
        <v>0</v>
      </c>
      <c r="N60" s="401" t="s">
        <v>1074</v>
      </c>
      <c r="O60" s="401" t="s">
        <v>1247</v>
      </c>
      <c r="P60" t="s">
        <v>200</v>
      </c>
      <c r="Q60">
        <v>3410261</v>
      </c>
      <c r="R60" t="s">
        <v>201</v>
      </c>
    </row>
    <row r="61" spans="1:18" x14ac:dyDescent="0.25">
      <c r="A61">
        <v>60</v>
      </c>
      <c r="B61" t="s">
        <v>1251</v>
      </c>
      <c r="C61" t="s">
        <v>1071</v>
      </c>
      <c r="D61">
        <v>1</v>
      </c>
      <c r="E61">
        <v>1</v>
      </c>
      <c r="F61">
        <v>7</v>
      </c>
      <c r="G61">
        <v>1</v>
      </c>
      <c r="H61" t="s">
        <v>1166</v>
      </c>
      <c r="I61">
        <v>5</v>
      </c>
      <c r="J61" s="5">
        <v>129500000</v>
      </c>
      <c r="K61" s="5">
        <v>129500000</v>
      </c>
      <c r="L61" s="4">
        <v>0</v>
      </c>
      <c r="M61">
        <v>0</v>
      </c>
      <c r="N61" s="401" t="s">
        <v>1074</v>
      </c>
      <c r="O61" s="401" t="s">
        <v>1247</v>
      </c>
      <c r="P61" t="s">
        <v>200</v>
      </c>
      <c r="Q61">
        <v>3410261</v>
      </c>
      <c r="R61" t="s">
        <v>201</v>
      </c>
    </row>
    <row r="62" spans="1:18" x14ac:dyDescent="0.25">
      <c r="A62">
        <v>61</v>
      </c>
      <c r="B62">
        <v>95111600</v>
      </c>
      <c r="C62" t="s">
        <v>1172</v>
      </c>
      <c r="D62">
        <v>2</v>
      </c>
      <c r="E62">
        <v>6</v>
      </c>
      <c r="F62">
        <v>6</v>
      </c>
      <c r="G62">
        <v>1</v>
      </c>
      <c r="H62" t="s">
        <v>1168</v>
      </c>
      <c r="I62">
        <v>5</v>
      </c>
      <c r="J62" s="5">
        <v>2202361000</v>
      </c>
      <c r="K62" s="5">
        <v>2202361000</v>
      </c>
      <c r="L62" s="4">
        <v>0</v>
      </c>
      <c r="M62">
        <v>0</v>
      </c>
      <c r="N62" s="401" t="s">
        <v>1074</v>
      </c>
      <c r="O62" s="401" t="s">
        <v>1247</v>
      </c>
      <c r="P62" t="s">
        <v>200</v>
      </c>
      <c r="Q62">
        <v>3410261</v>
      </c>
      <c r="R62" t="s">
        <v>201</v>
      </c>
    </row>
    <row r="63" spans="1:18" x14ac:dyDescent="0.25">
      <c r="A63">
        <v>62</v>
      </c>
      <c r="B63" t="s">
        <v>1251</v>
      </c>
      <c r="C63" t="s">
        <v>1173</v>
      </c>
      <c r="D63">
        <v>1</v>
      </c>
      <c r="E63">
        <v>1</v>
      </c>
      <c r="F63">
        <v>7</v>
      </c>
      <c r="G63">
        <v>1</v>
      </c>
      <c r="H63" t="s">
        <v>1166</v>
      </c>
      <c r="I63">
        <v>5</v>
      </c>
      <c r="J63" s="5">
        <v>42000000</v>
      </c>
      <c r="K63" s="5">
        <v>42000000</v>
      </c>
      <c r="L63" s="4">
        <v>0</v>
      </c>
      <c r="M63">
        <v>0</v>
      </c>
      <c r="N63" s="401" t="s">
        <v>1074</v>
      </c>
      <c r="O63" s="401" t="s">
        <v>1247</v>
      </c>
      <c r="P63" t="s">
        <v>200</v>
      </c>
      <c r="Q63">
        <v>3410261</v>
      </c>
      <c r="R63" t="s">
        <v>201</v>
      </c>
    </row>
    <row r="64" spans="1:18" x14ac:dyDescent="0.25">
      <c r="A64">
        <v>63</v>
      </c>
      <c r="B64" t="s">
        <v>1251</v>
      </c>
      <c r="C64" t="s">
        <v>1174</v>
      </c>
      <c r="D64">
        <v>1</v>
      </c>
      <c r="E64">
        <v>1</v>
      </c>
      <c r="F64">
        <v>7</v>
      </c>
      <c r="G64">
        <v>1</v>
      </c>
      <c r="H64" t="s">
        <v>1166</v>
      </c>
      <c r="I64">
        <v>5</v>
      </c>
      <c r="J64" s="5">
        <v>42000000</v>
      </c>
      <c r="K64" s="5">
        <v>42000000</v>
      </c>
      <c r="L64" s="4">
        <v>0</v>
      </c>
      <c r="M64">
        <v>0</v>
      </c>
      <c r="N64" s="401" t="s">
        <v>1074</v>
      </c>
      <c r="O64" s="401" t="s">
        <v>1247</v>
      </c>
      <c r="P64" t="s">
        <v>200</v>
      </c>
      <c r="Q64">
        <v>3410261</v>
      </c>
      <c r="R64" t="s">
        <v>201</v>
      </c>
    </row>
    <row r="65" spans="1:18" x14ac:dyDescent="0.25">
      <c r="A65">
        <v>64</v>
      </c>
      <c r="B65" t="s">
        <v>1251</v>
      </c>
      <c r="C65" t="s">
        <v>1175</v>
      </c>
      <c r="D65">
        <v>1</v>
      </c>
      <c r="E65">
        <v>1</v>
      </c>
      <c r="F65">
        <v>11</v>
      </c>
      <c r="G65">
        <v>1</v>
      </c>
      <c r="H65" t="s">
        <v>1166</v>
      </c>
      <c r="I65">
        <v>5</v>
      </c>
      <c r="J65" s="5">
        <v>55000000</v>
      </c>
      <c r="K65" s="5">
        <v>55000000</v>
      </c>
      <c r="L65" s="4">
        <v>0</v>
      </c>
      <c r="M65">
        <v>0</v>
      </c>
      <c r="N65" s="401" t="s">
        <v>1074</v>
      </c>
      <c r="O65" s="401" t="s">
        <v>1247</v>
      </c>
      <c r="P65" t="s">
        <v>200</v>
      </c>
      <c r="Q65">
        <v>3410261</v>
      </c>
      <c r="R65" t="s">
        <v>201</v>
      </c>
    </row>
    <row r="66" spans="1:18" x14ac:dyDescent="0.25">
      <c r="A66">
        <v>65</v>
      </c>
      <c r="B66" t="s">
        <v>1251</v>
      </c>
      <c r="C66" t="s">
        <v>1176</v>
      </c>
      <c r="D66">
        <v>1</v>
      </c>
      <c r="E66">
        <v>1</v>
      </c>
      <c r="F66">
        <v>6</v>
      </c>
      <c r="G66">
        <v>1</v>
      </c>
      <c r="H66" t="s">
        <v>1166</v>
      </c>
      <c r="I66">
        <v>5</v>
      </c>
      <c r="J66" s="5">
        <v>30000000</v>
      </c>
      <c r="K66" s="5">
        <v>30000000</v>
      </c>
      <c r="L66" s="4">
        <v>0</v>
      </c>
      <c r="M66">
        <v>0</v>
      </c>
      <c r="N66" s="401" t="s">
        <v>1074</v>
      </c>
      <c r="O66" s="401" t="s">
        <v>1247</v>
      </c>
      <c r="P66" t="s">
        <v>200</v>
      </c>
      <c r="Q66">
        <v>3410261</v>
      </c>
      <c r="R66" t="s">
        <v>201</v>
      </c>
    </row>
    <row r="67" spans="1:18" x14ac:dyDescent="0.25">
      <c r="A67">
        <v>66</v>
      </c>
      <c r="B67" t="s">
        <v>1251</v>
      </c>
      <c r="C67" t="s">
        <v>1177</v>
      </c>
      <c r="D67">
        <v>1</v>
      </c>
      <c r="E67">
        <v>1</v>
      </c>
      <c r="F67">
        <v>8</v>
      </c>
      <c r="G67">
        <v>1</v>
      </c>
      <c r="H67" t="s">
        <v>1166</v>
      </c>
      <c r="I67">
        <v>5</v>
      </c>
      <c r="J67" s="5">
        <v>28000000</v>
      </c>
      <c r="K67" s="5">
        <v>28000000</v>
      </c>
      <c r="L67" s="4">
        <v>0</v>
      </c>
      <c r="M67">
        <v>0</v>
      </c>
      <c r="N67" s="401" t="s">
        <v>1074</v>
      </c>
      <c r="O67" s="401" t="s">
        <v>1247</v>
      </c>
      <c r="P67" t="s">
        <v>200</v>
      </c>
      <c r="Q67">
        <v>3410261</v>
      </c>
      <c r="R67" t="s">
        <v>201</v>
      </c>
    </row>
    <row r="68" spans="1:18" x14ac:dyDescent="0.25">
      <c r="A68">
        <v>67</v>
      </c>
      <c r="B68">
        <v>95111600</v>
      </c>
      <c r="C68" t="s">
        <v>1178</v>
      </c>
      <c r="D68">
        <v>2</v>
      </c>
      <c r="E68">
        <v>6</v>
      </c>
      <c r="F68">
        <v>6</v>
      </c>
      <c r="G68">
        <v>1</v>
      </c>
      <c r="H68" t="s">
        <v>1168</v>
      </c>
      <c r="I68">
        <v>5</v>
      </c>
      <c r="J68" s="5">
        <v>292546000</v>
      </c>
      <c r="K68" s="5">
        <v>292546000</v>
      </c>
      <c r="L68" s="4">
        <v>0</v>
      </c>
      <c r="M68">
        <v>0</v>
      </c>
      <c r="N68" s="401" t="s">
        <v>1074</v>
      </c>
      <c r="O68" s="401" t="s">
        <v>1247</v>
      </c>
      <c r="P68" t="s">
        <v>200</v>
      </c>
      <c r="Q68">
        <v>3410261</v>
      </c>
      <c r="R68" t="s">
        <v>201</v>
      </c>
    </row>
    <row r="69" spans="1:18" x14ac:dyDescent="0.25">
      <c r="A69">
        <v>68</v>
      </c>
      <c r="B69" t="s">
        <v>1251</v>
      </c>
      <c r="C69" t="s">
        <v>1179</v>
      </c>
      <c r="D69">
        <v>1</v>
      </c>
      <c r="E69">
        <v>1</v>
      </c>
      <c r="F69">
        <v>11</v>
      </c>
      <c r="G69">
        <v>1</v>
      </c>
      <c r="H69" t="s">
        <v>1166</v>
      </c>
      <c r="I69">
        <v>5</v>
      </c>
      <c r="J69" s="5">
        <v>59400000</v>
      </c>
      <c r="K69" s="5">
        <v>59400000</v>
      </c>
      <c r="L69" s="4">
        <v>0</v>
      </c>
      <c r="M69">
        <v>0</v>
      </c>
      <c r="N69" s="401" t="s">
        <v>1074</v>
      </c>
      <c r="O69" s="401" t="s">
        <v>1247</v>
      </c>
      <c r="P69" t="s">
        <v>200</v>
      </c>
      <c r="Q69">
        <v>3410261</v>
      </c>
      <c r="R69" t="s">
        <v>201</v>
      </c>
    </row>
    <row r="70" spans="1:18" x14ac:dyDescent="0.25">
      <c r="A70">
        <v>69</v>
      </c>
      <c r="B70" t="s">
        <v>1251</v>
      </c>
      <c r="C70" t="s">
        <v>1180</v>
      </c>
      <c r="D70">
        <v>1</v>
      </c>
      <c r="E70">
        <v>1</v>
      </c>
      <c r="F70">
        <v>11</v>
      </c>
      <c r="G70">
        <v>1</v>
      </c>
      <c r="H70" t="s">
        <v>1166</v>
      </c>
      <c r="I70">
        <v>5</v>
      </c>
      <c r="J70" s="5">
        <v>59400000</v>
      </c>
      <c r="K70" s="5">
        <v>59400000</v>
      </c>
      <c r="L70" s="4">
        <v>0</v>
      </c>
      <c r="M70">
        <v>0</v>
      </c>
      <c r="N70" s="401" t="s">
        <v>1074</v>
      </c>
      <c r="O70" s="401" t="s">
        <v>1247</v>
      </c>
      <c r="P70" t="s">
        <v>200</v>
      </c>
      <c r="Q70">
        <v>3410261</v>
      </c>
      <c r="R70" t="s">
        <v>201</v>
      </c>
    </row>
    <row r="71" spans="1:18" x14ac:dyDescent="0.25">
      <c r="A71">
        <v>70</v>
      </c>
      <c r="B71" t="s">
        <v>1251</v>
      </c>
      <c r="C71" t="s">
        <v>1181</v>
      </c>
      <c r="D71">
        <v>1</v>
      </c>
      <c r="E71">
        <v>1</v>
      </c>
      <c r="F71">
        <v>11</v>
      </c>
      <c r="G71">
        <v>1</v>
      </c>
      <c r="H71" t="s">
        <v>1166</v>
      </c>
      <c r="I71">
        <v>5</v>
      </c>
      <c r="J71" s="5">
        <v>59400000</v>
      </c>
      <c r="K71" s="5">
        <v>59400000</v>
      </c>
      <c r="L71" s="4">
        <v>0</v>
      </c>
      <c r="M71">
        <v>0</v>
      </c>
      <c r="N71" s="401" t="s">
        <v>1074</v>
      </c>
      <c r="O71" s="401" t="s">
        <v>1247</v>
      </c>
      <c r="P71" t="s">
        <v>200</v>
      </c>
      <c r="Q71">
        <v>3410261</v>
      </c>
      <c r="R71" t="s">
        <v>201</v>
      </c>
    </row>
    <row r="72" spans="1:18" x14ac:dyDescent="0.25">
      <c r="A72">
        <v>71</v>
      </c>
      <c r="B72" t="s">
        <v>1251</v>
      </c>
      <c r="C72" t="s">
        <v>1182</v>
      </c>
      <c r="D72">
        <v>1</v>
      </c>
      <c r="E72">
        <v>1</v>
      </c>
      <c r="F72">
        <v>11</v>
      </c>
      <c r="G72">
        <v>1</v>
      </c>
      <c r="H72" t="s">
        <v>1166</v>
      </c>
      <c r="I72">
        <v>5</v>
      </c>
      <c r="J72" s="5">
        <v>59400000</v>
      </c>
      <c r="K72" s="5">
        <v>59400000</v>
      </c>
      <c r="L72" s="4">
        <v>0</v>
      </c>
      <c r="M72">
        <v>0</v>
      </c>
      <c r="N72" s="401" t="s">
        <v>1074</v>
      </c>
      <c r="O72" s="401" t="s">
        <v>1247</v>
      </c>
      <c r="P72" t="s">
        <v>200</v>
      </c>
      <c r="Q72">
        <v>3410261</v>
      </c>
      <c r="R72" t="s">
        <v>201</v>
      </c>
    </row>
    <row r="73" spans="1:18" x14ac:dyDescent="0.25">
      <c r="A73">
        <v>72</v>
      </c>
      <c r="B73" t="s">
        <v>1251</v>
      </c>
      <c r="C73" t="s">
        <v>1183</v>
      </c>
      <c r="D73">
        <v>1</v>
      </c>
      <c r="E73">
        <v>1</v>
      </c>
      <c r="F73">
        <v>11</v>
      </c>
      <c r="G73">
        <v>1</v>
      </c>
      <c r="H73" t="s">
        <v>1166</v>
      </c>
      <c r="I73">
        <v>5</v>
      </c>
      <c r="J73" s="5">
        <v>77000000</v>
      </c>
      <c r="K73" s="5">
        <v>77000000</v>
      </c>
      <c r="L73" s="4">
        <v>0</v>
      </c>
      <c r="M73">
        <v>0</v>
      </c>
      <c r="N73" s="401" t="s">
        <v>1074</v>
      </c>
      <c r="O73" s="401" t="s">
        <v>1247</v>
      </c>
      <c r="P73" t="s">
        <v>200</v>
      </c>
      <c r="Q73">
        <v>3410261</v>
      </c>
      <c r="R73" t="s">
        <v>201</v>
      </c>
    </row>
    <row r="74" spans="1:18" x14ac:dyDescent="0.25">
      <c r="A74">
        <v>73</v>
      </c>
      <c r="B74" t="s">
        <v>1251</v>
      </c>
      <c r="C74" t="s">
        <v>1184</v>
      </c>
      <c r="D74">
        <v>1</v>
      </c>
      <c r="E74">
        <v>1</v>
      </c>
      <c r="F74">
        <v>11</v>
      </c>
      <c r="G74">
        <v>1</v>
      </c>
      <c r="H74" t="s">
        <v>1166</v>
      </c>
      <c r="I74">
        <v>5</v>
      </c>
      <c r="J74" s="5">
        <v>88000000</v>
      </c>
      <c r="K74" s="5">
        <v>88000000</v>
      </c>
      <c r="L74" s="4">
        <v>0</v>
      </c>
      <c r="M74">
        <v>0</v>
      </c>
      <c r="N74" s="401" t="s">
        <v>1074</v>
      </c>
      <c r="O74" s="401" t="s">
        <v>1247</v>
      </c>
      <c r="P74" t="s">
        <v>200</v>
      </c>
      <c r="Q74">
        <v>3410261</v>
      </c>
      <c r="R74" t="s">
        <v>201</v>
      </c>
    </row>
    <row r="75" spans="1:18" x14ac:dyDescent="0.25">
      <c r="A75">
        <v>74</v>
      </c>
      <c r="B75" t="s">
        <v>1251</v>
      </c>
      <c r="C75" t="s">
        <v>1191</v>
      </c>
      <c r="D75">
        <v>1</v>
      </c>
      <c r="E75">
        <v>1</v>
      </c>
      <c r="F75">
        <v>10</v>
      </c>
      <c r="G75">
        <v>1</v>
      </c>
      <c r="H75" t="s">
        <v>1166</v>
      </c>
      <c r="I75">
        <v>5</v>
      </c>
      <c r="J75" s="5">
        <v>53000000</v>
      </c>
      <c r="K75" s="5">
        <v>53000000</v>
      </c>
      <c r="L75" s="4">
        <v>0</v>
      </c>
      <c r="M75">
        <v>0</v>
      </c>
      <c r="N75" s="401" t="s">
        <v>1074</v>
      </c>
      <c r="O75" s="401" t="s">
        <v>1247</v>
      </c>
      <c r="P75" t="s">
        <v>200</v>
      </c>
      <c r="Q75">
        <v>3410261</v>
      </c>
      <c r="R75" t="s">
        <v>201</v>
      </c>
    </row>
    <row r="76" spans="1:18" x14ac:dyDescent="0.25">
      <c r="A76">
        <v>75</v>
      </c>
      <c r="B76" t="s">
        <v>1251</v>
      </c>
      <c r="C76" t="s">
        <v>1192</v>
      </c>
      <c r="D76">
        <v>1</v>
      </c>
      <c r="E76">
        <v>1</v>
      </c>
      <c r="F76">
        <v>10</v>
      </c>
      <c r="G76">
        <v>1</v>
      </c>
      <c r="H76" t="s">
        <v>1166</v>
      </c>
      <c r="I76">
        <v>5</v>
      </c>
      <c r="J76" s="5">
        <v>45140000</v>
      </c>
      <c r="K76" s="5">
        <v>45140000</v>
      </c>
      <c r="L76" s="4">
        <v>0</v>
      </c>
      <c r="M76">
        <v>0</v>
      </c>
      <c r="N76" s="401" t="s">
        <v>1074</v>
      </c>
      <c r="O76" s="401" t="s">
        <v>1247</v>
      </c>
      <c r="P76" t="s">
        <v>200</v>
      </c>
      <c r="Q76">
        <v>3410261</v>
      </c>
      <c r="R76" t="s">
        <v>201</v>
      </c>
    </row>
    <row r="77" spans="1:18" x14ac:dyDescent="0.25">
      <c r="A77">
        <v>76</v>
      </c>
      <c r="B77" t="s">
        <v>1251</v>
      </c>
      <c r="C77" t="s">
        <v>1193</v>
      </c>
      <c r="D77">
        <v>1</v>
      </c>
      <c r="E77">
        <v>1</v>
      </c>
      <c r="F77">
        <v>11</v>
      </c>
      <c r="G77">
        <v>1</v>
      </c>
      <c r="H77" t="s">
        <v>1166</v>
      </c>
      <c r="I77">
        <v>5</v>
      </c>
      <c r="J77" s="5">
        <v>29700000</v>
      </c>
      <c r="K77" s="5">
        <v>29700000</v>
      </c>
      <c r="L77" s="4">
        <v>0</v>
      </c>
      <c r="M77">
        <v>0</v>
      </c>
      <c r="N77" s="401" t="s">
        <v>1074</v>
      </c>
      <c r="O77" s="401" t="s">
        <v>1247</v>
      </c>
      <c r="P77" t="s">
        <v>200</v>
      </c>
      <c r="Q77">
        <v>3410261</v>
      </c>
      <c r="R77" t="s">
        <v>201</v>
      </c>
    </row>
    <row r="78" spans="1:18" x14ac:dyDescent="0.25">
      <c r="A78">
        <v>77</v>
      </c>
      <c r="B78" t="s">
        <v>1251</v>
      </c>
      <c r="C78" t="s">
        <v>1194</v>
      </c>
      <c r="D78">
        <v>1</v>
      </c>
      <c r="E78">
        <v>1</v>
      </c>
      <c r="F78">
        <v>11</v>
      </c>
      <c r="G78">
        <v>1</v>
      </c>
      <c r="H78" t="s">
        <v>1166</v>
      </c>
      <c r="I78">
        <v>5</v>
      </c>
      <c r="J78" s="5">
        <v>27500000</v>
      </c>
      <c r="K78" s="5">
        <v>27500000</v>
      </c>
      <c r="L78" s="4">
        <v>0</v>
      </c>
      <c r="M78">
        <v>0</v>
      </c>
      <c r="N78" s="401" t="s">
        <v>1074</v>
      </c>
      <c r="O78" s="401" t="s">
        <v>1247</v>
      </c>
      <c r="P78" t="s">
        <v>200</v>
      </c>
      <c r="Q78">
        <v>3410261</v>
      </c>
      <c r="R78" t="s">
        <v>201</v>
      </c>
    </row>
    <row r="79" spans="1:18" x14ac:dyDescent="0.25">
      <c r="A79">
        <v>78</v>
      </c>
      <c r="B79" t="s">
        <v>1251</v>
      </c>
      <c r="C79" t="s">
        <v>1195</v>
      </c>
      <c r="D79">
        <v>1</v>
      </c>
      <c r="E79">
        <v>1</v>
      </c>
      <c r="F79">
        <v>11</v>
      </c>
      <c r="G79">
        <v>1</v>
      </c>
      <c r="H79" t="s">
        <v>1166</v>
      </c>
      <c r="I79">
        <v>5</v>
      </c>
      <c r="J79" s="5">
        <v>29700000</v>
      </c>
      <c r="K79" s="5">
        <v>29700000</v>
      </c>
      <c r="L79" s="4">
        <v>0</v>
      </c>
      <c r="M79">
        <v>0</v>
      </c>
      <c r="N79" s="401" t="s">
        <v>1074</v>
      </c>
      <c r="O79" s="401" t="s">
        <v>1247</v>
      </c>
      <c r="P79" t="s">
        <v>200</v>
      </c>
      <c r="Q79">
        <v>3410261</v>
      </c>
      <c r="R79" t="s">
        <v>201</v>
      </c>
    </row>
    <row r="80" spans="1:18" x14ac:dyDescent="0.25">
      <c r="A80">
        <v>79</v>
      </c>
      <c r="B80" t="s">
        <v>1251</v>
      </c>
      <c r="C80" t="s">
        <v>1196</v>
      </c>
      <c r="D80">
        <v>1</v>
      </c>
      <c r="E80">
        <v>1</v>
      </c>
      <c r="F80">
        <v>11</v>
      </c>
      <c r="G80">
        <v>1</v>
      </c>
      <c r="H80" t="s">
        <v>1166</v>
      </c>
      <c r="I80">
        <v>5</v>
      </c>
      <c r="J80" s="5">
        <v>27500000</v>
      </c>
      <c r="K80" s="5">
        <v>27500000</v>
      </c>
      <c r="L80" s="4">
        <v>0</v>
      </c>
      <c r="M80">
        <v>0</v>
      </c>
      <c r="N80" s="401" t="s">
        <v>1074</v>
      </c>
      <c r="O80" s="401" t="s">
        <v>1247</v>
      </c>
      <c r="P80" t="s">
        <v>200</v>
      </c>
      <c r="Q80">
        <v>3410261</v>
      </c>
      <c r="R80" t="s">
        <v>201</v>
      </c>
    </row>
    <row r="81" spans="1:18" x14ac:dyDescent="0.25">
      <c r="A81">
        <v>80</v>
      </c>
      <c r="B81" t="s">
        <v>1251</v>
      </c>
      <c r="C81" t="s">
        <v>1197</v>
      </c>
      <c r="D81">
        <v>1</v>
      </c>
      <c r="E81">
        <v>1</v>
      </c>
      <c r="F81">
        <v>11</v>
      </c>
      <c r="G81">
        <v>1</v>
      </c>
      <c r="H81" t="s">
        <v>1166</v>
      </c>
      <c r="I81">
        <v>5</v>
      </c>
      <c r="J81" s="5">
        <v>38500000</v>
      </c>
      <c r="K81" s="5">
        <v>38500000</v>
      </c>
      <c r="L81" s="4">
        <v>0</v>
      </c>
      <c r="M81">
        <v>0</v>
      </c>
      <c r="N81" s="401" t="s">
        <v>1074</v>
      </c>
      <c r="O81" s="401" t="s">
        <v>1247</v>
      </c>
      <c r="P81" t="s">
        <v>200</v>
      </c>
      <c r="Q81">
        <v>3410261</v>
      </c>
      <c r="R81" t="s">
        <v>201</v>
      </c>
    </row>
    <row r="82" spans="1:18" x14ac:dyDescent="0.25">
      <c r="A82">
        <v>81</v>
      </c>
      <c r="B82" t="s">
        <v>1251</v>
      </c>
      <c r="C82" t="s">
        <v>1185</v>
      </c>
      <c r="D82">
        <v>1</v>
      </c>
      <c r="E82">
        <v>1</v>
      </c>
      <c r="F82">
        <v>11</v>
      </c>
      <c r="G82">
        <v>1</v>
      </c>
      <c r="H82" t="s">
        <v>1166</v>
      </c>
      <c r="I82">
        <v>5</v>
      </c>
      <c r="J82" s="5">
        <v>38500000</v>
      </c>
      <c r="K82" s="5">
        <v>38500000</v>
      </c>
      <c r="L82" s="4">
        <v>0</v>
      </c>
      <c r="M82">
        <v>0</v>
      </c>
      <c r="N82" s="401" t="s">
        <v>1074</v>
      </c>
      <c r="O82" s="401" t="s">
        <v>1247</v>
      </c>
      <c r="P82" t="s">
        <v>200</v>
      </c>
      <c r="Q82">
        <v>3410261</v>
      </c>
      <c r="R82" t="s">
        <v>201</v>
      </c>
    </row>
    <row r="83" spans="1:18" x14ac:dyDescent="0.25">
      <c r="A83">
        <v>82</v>
      </c>
      <c r="B83" t="s">
        <v>1251</v>
      </c>
      <c r="C83" t="s">
        <v>1198</v>
      </c>
      <c r="D83">
        <v>1</v>
      </c>
      <c r="E83">
        <v>1</v>
      </c>
      <c r="F83">
        <v>6</v>
      </c>
      <c r="G83">
        <v>1</v>
      </c>
      <c r="H83" t="s">
        <v>1166</v>
      </c>
      <c r="I83">
        <v>5</v>
      </c>
      <c r="J83" s="5">
        <v>14400000</v>
      </c>
      <c r="K83" s="5">
        <v>14400000</v>
      </c>
      <c r="L83" s="4">
        <v>0</v>
      </c>
      <c r="M83">
        <v>0</v>
      </c>
      <c r="N83" s="401" t="s">
        <v>1074</v>
      </c>
      <c r="O83" s="401" t="s">
        <v>1247</v>
      </c>
      <c r="P83" t="s">
        <v>200</v>
      </c>
      <c r="Q83">
        <v>3410261</v>
      </c>
      <c r="R83" t="s">
        <v>201</v>
      </c>
    </row>
    <row r="84" spans="1:18" x14ac:dyDescent="0.25">
      <c r="A84">
        <v>83</v>
      </c>
      <c r="B84" t="s">
        <v>1251</v>
      </c>
      <c r="C84" t="s">
        <v>1186</v>
      </c>
      <c r="D84">
        <v>1</v>
      </c>
      <c r="E84">
        <v>1</v>
      </c>
      <c r="F84">
        <v>6</v>
      </c>
      <c r="G84">
        <v>1</v>
      </c>
      <c r="H84" t="s">
        <v>1166</v>
      </c>
      <c r="I84">
        <v>5</v>
      </c>
      <c r="J84" s="5">
        <v>14400000</v>
      </c>
      <c r="K84" s="5">
        <v>14400000</v>
      </c>
      <c r="L84" s="4">
        <v>0</v>
      </c>
      <c r="M84">
        <v>0</v>
      </c>
      <c r="N84" s="401" t="s">
        <v>1074</v>
      </c>
      <c r="O84" s="401" t="s">
        <v>1247</v>
      </c>
      <c r="P84" t="s">
        <v>200</v>
      </c>
      <c r="Q84">
        <v>3410261</v>
      </c>
      <c r="R84" t="s">
        <v>201</v>
      </c>
    </row>
    <row r="85" spans="1:18" x14ac:dyDescent="0.25">
      <c r="A85">
        <v>84</v>
      </c>
      <c r="B85" t="s">
        <v>1251</v>
      </c>
      <c r="C85" t="s">
        <v>1199</v>
      </c>
      <c r="D85">
        <v>1</v>
      </c>
      <c r="E85">
        <v>1</v>
      </c>
      <c r="F85">
        <v>11</v>
      </c>
      <c r="G85">
        <v>1</v>
      </c>
      <c r="H85" t="s">
        <v>1166</v>
      </c>
      <c r="I85">
        <v>5</v>
      </c>
      <c r="J85" s="5">
        <v>38500000</v>
      </c>
      <c r="K85" s="5">
        <v>38500000</v>
      </c>
      <c r="L85" s="4">
        <v>0</v>
      </c>
      <c r="M85">
        <v>0</v>
      </c>
      <c r="N85" s="401" t="s">
        <v>1074</v>
      </c>
      <c r="O85" s="401" t="s">
        <v>1247</v>
      </c>
      <c r="P85" t="s">
        <v>200</v>
      </c>
      <c r="Q85">
        <v>3410261</v>
      </c>
      <c r="R85" t="s">
        <v>201</v>
      </c>
    </row>
    <row r="86" spans="1:18" x14ac:dyDescent="0.25">
      <c r="A86">
        <v>85</v>
      </c>
      <c r="B86" t="s">
        <v>1251</v>
      </c>
      <c r="C86" t="s">
        <v>1200</v>
      </c>
      <c r="D86">
        <v>1</v>
      </c>
      <c r="E86">
        <v>1</v>
      </c>
      <c r="F86">
        <v>11</v>
      </c>
      <c r="G86">
        <v>1</v>
      </c>
      <c r="H86" t="s">
        <v>1166</v>
      </c>
      <c r="I86">
        <v>5</v>
      </c>
      <c r="J86" s="5">
        <v>24200000</v>
      </c>
      <c r="K86" s="5">
        <v>24200000</v>
      </c>
      <c r="L86" s="4">
        <v>0</v>
      </c>
      <c r="M86">
        <v>0</v>
      </c>
      <c r="N86" s="401" t="s">
        <v>1074</v>
      </c>
      <c r="O86" s="401" t="s">
        <v>1247</v>
      </c>
      <c r="P86" t="s">
        <v>200</v>
      </c>
      <c r="Q86">
        <v>3410261</v>
      </c>
      <c r="R86" t="s">
        <v>201</v>
      </c>
    </row>
    <row r="87" spans="1:18" x14ac:dyDescent="0.25">
      <c r="A87">
        <v>86</v>
      </c>
      <c r="B87" t="s">
        <v>1251</v>
      </c>
      <c r="C87" t="s">
        <v>1187</v>
      </c>
      <c r="D87">
        <v>1</v>
      </c>
      <c r="E87">
        <v>1</v>
      </c>
      <c r="F87">
        <v>11</v>
      </c>
      <c r="G87">
        <v>1</v>
      </c>
      <c r="H87" t="s">
        <v>1166</v>
      </c>
      <c r="I87">
        <v>5</v>
      </c>
      <c r="J87" s="5">
        <v>24200000</v>
      </c>
      <c r="K87" s="5">
        <v>24200000</v>
      </c>
      <c r="L87" s="4">
        <v>0</v>
      </c>
      <c r="M87">
        <v>0</v>
      </c>
      <c r="N87" s="401" t="s">
        <v>1074</v>
      </c>
      <c r="O87" s="401" t="s">
        <v>1247</v>
      </c>
      <c r="P87" t="s">
        <v>200</v>
      </c>
      <c r="Q87">
        <v>3410261</v>
      </c>
      <c r="R87" t="s">
        <v>201</v>
      </c>
    </row>
    <row r="88" spans="1:18" x14ac:dyDescent="0.25">
      <c r="A88">
        <v>87</v>
      </c>
      <c r="B88" t="s">
        <v>1251</v>
      </c>
      <c r="C88" t="s">
        <v>1201</v>
      </c>
      <c r="D88">
        <v>1</v>
      </c>
      <c r="E88">
        <v>1</v>
      </c>
      <c r="F88">
        <v>8</v>
      </c>
      <c r="G88">
        <v>1</v>
      </c>
      <c r="H88" t="s">
        <v>1166</v>
      </c>
      <c r="I88">
        <v>5</v>
      </c>
      <c r="J88" s="5">
        <v>40000000</v>
      </c>
      <c r="K88" s="5">
        <v>40000000</v>
      </c>
      <c r="L88" s="4">
        <v>0</v>
      </c>
      <c r="M88">
        <v>0</v>
      </c>
      <c r="N88" s="401" t="s">
        <v>1074</v>
      </c>
      <c r="O88" s="401" t="s">
        <v>1247</v>
      </c>
      <c r="P88" t="s">
        <v>200</v>
      </c>
      <c r="Q88">
        <v>3410261</v>
      </c>
      <c r="R88" t="s">
        <v>201</v>
      </c>
    </row>
    <row r="89" spans="1:18" x14ac:dyDescent="0.25">
      <c r="A89">
        <v>88</v>
      </c>
      <c r="B89" t="s">
        <v>1251</v>
      </c>
      <c r="C89" t="s">
        <v>1202</v>
      </c>
      <c r="D89">
        <v>1</v>
      </c>
      <c r="E89">
        <v>1</v>
      </c>
      <c r="F89">
        <v>9</v>
      </c>
      <c r="G89">
        <v>1</v>
      </c>
      <c r="H89" t="s">
        <v>1166</v>
      </c>
      <c r="I89">
        <v>5</v>
      </c>
      <c r="J89" s="5">
        <v>46800000</v>
      </c>
      <c r="K89" s="5">
        <v>46800000</v>
      </c>
      <c r="L89" s="4">
        <v>0</v>
      </c>
      <c r="M89">
        <v>0</v>
      </c>
      <c r="N89" s="401" t="s">
        <v>1074</v>
      </c>
      <c r="O89" s="401" t="s">
        <v>1247</v>
      </c>
      <c r="P89" t="s">
        <v>200</v>
      </c>
      <c r="Q89">
        <v>3410261</v>
      </c>
      <c r="R89" t="s">
        <v>201</v>
      </c>
    </row>
    <row r="90" spans="1:18" x14ac:dyDescent="0.25">
      <c r="A90">
        <v>89</v>
      </c>
      <c r="B90" t="s">
        <v>1251</v>
      </c>
      <c r="C90" t="s">
        <v>1203</v>
      </c>
      <c r="D90">
        <v>1</v>
      </c>
      <c r="E90">
        <v>1</v>
      </c>
      <c r="F90">
        <v>6</v>
      </c>
      <c r="G90">
        <v>1</v>
      </c>
      <c r="H90" t="s">
        <v>1166</v>
      </c>
      <c r="I90">
        <v>5</v>
      </c>
      <c r="J90" s="5">
        <v>14400000</v>
      </c>
      <c r="K90" s="5">
        <v>14400000</v>
      </c>
      <c r="L90" s="4">
        <v>0</v>
      </c>
      <c r="M90">
        <v>0</v>
      </c>
      <c r="N90" s="401" t="s">
        <v>1074</v>
      </c>
      <c r="O90" s="401" t="s">
        <v>1247</v>
      </c>
      <c r="P90" t="s">
        <v>200</v>
      </c>
      <c r="Q90">
        <v>3410261</v>
      </c>
      <c r="R90" t="s">
        <v>201</v>
      </c>
    </row>
    <row r="91" spans="1:18" x14ac:dyDescent="0.25">
      <c r="A91">
        <v>90</v>
      </c>
      <c r="B91" t="s">
        <v>1251</v>
      </c>
      <c r="C91" t="s">
        <v>1204</v>
      </c>
      <c r="D91">
        <v>1</v>
      </c>
      <c r="E91">
        <v>1</v>
      </c>
      <c r="F91">
        <v>11</v>
      </c>
      <c r="G91">
        <v>1</v>
      </c>
      <c r="H91" t="s">
        <v>1166</v>
      </c>
      <c r="I91">
        <v>5</v>
      </c>
      <c r="J91" s="5">
        <v>49654000</v>
      </c>
      <c r="K91" s="5">
        <v>49654000</v>
      </c>
      <c r="L91" s="4">
        <v>0</v>
      </c>
      <c r="M91">
        <v>0</v>
      </c>
      <c r="N91" s="401" t="s">
        <v>1074</v>
      </c>
      <c r="O91" s="401" t="s">
        <v>1247</v>
      </c>
      <c r="P91" t="s">
        <v>200</v>
      </c>
      <c r="Q91">
        <v>3410261</v>
      </c>
      <c r="R91" t="s">
        <v>201</v>
      </c>
    </row>
    <row r="92" spans="1:18" x14ac:dyDescent="0.25">
      <c r="A92">
        <v>91</v>
      </c>
      <c r="B92" t="s">
        <v>1251</v>
      </c>
      <c r="C92" t="s">
        <v>1205</v>
      </c>
      <c r="D92">
        <v>1</v>
      </c>
      <c r="E92">
        <v>1</v>
      </c>
      <c r="F92">
        <v>11</v>
      </c>
      <c r="G92">
        <v>1</v>
      </c>
      <c r="H92" t="s">
        <v>1166</v>
      </c>
      <c r="I92">
        <v>5</v>
      </c>
      <c r="J92" s="5">
        <v>55000000</v>
      </c>
      <c r="K92" s="5">
        <v>55000000</v>
      </c>
      <c r="L92" s="4">
        <v>0</v>
      </c>
      <c r="M92">
        <v>0</v>
      </c>
      <c r="N92" s="401" t="s">
        <v>1074</v>
      </c>
      <c r="O92" s="401" t="s">
        <v>1247</v>
      </c>
      <c r="P92" t="s">
        <v>200</v>
      </c>
      <c r="Q92">
        <v>3410261</v>
      </c>
      <c r="R92" t="s">
        <v>201</v>
      </c>
    </row>
    <row r="93" spans="1:18" x14ac:dyDescent="0.25">
      <c r="A93">
        <v>92</v>
      </c>
      <c r="B93" t="s">
        <v>1251</v>
      </c>
      <c r="C93" t="s">
        <v>1206</v>
      </c>
      <c r="D93">
        <v>1</v>
      </c>
      <c r="E93">
        <v>1</v>
      </c>
      <c r="F93">
        <v>11</v>
      </c>
      <c r="G93">
        <v>1</v>
      </c>
      <c r="H93" t="s">
        <v>1166</v>
      </c>
      <c r="I93">
        <v>5</v>
      </c>
      <c r="J93" s="5">
        <v>88000000</v>
      </c>
      <c r="K93" s="5">
        <v>88000000</v>
      </c>
      <c r="L93" s="4">
        <v>0</v>
      </c>
      <c r="M93">
        <v>0</v>
      </c>
      <c r="N93" s="401" t="s">
        <v>1074</v>
      </c>
      <c r="O93" s="401" t="s">
        <v>1247</v>
      </c>
      <c r="P93" t="s">
        <v>200</v>
      </c>
      <c r="Q93">
        <v>3410261</v>
      </c>
      <c r="R93" t="s">
        <v>201</v>
      </c>
    </row>
    <row r="94" spans="1:18" x14ac:dyDescent="0.25">
      <c r="A94">
        <v>93</v>
      </c>
      <c r="B94" t="s">
        <v>1251</v>
      </c>
      <c r="C94" t="s">
        <v>1207</v>
      </c>
      <c r="D94">
        <v>1</v>
      </c>
      <c r="E94">
        <v>1</v>
      </c>
      <c r="F94">
        <v>8</v>
      </c>
      <c r="G94">
        <v>1</v>
      </c>
      <c r="H94" t="s">
        <v>1166</v>
      </c>
      <c r="I94">
        <v>5</v>
      </c>
      <c r="J94" s="5">
        <v>40000000</v>
      </c>
      <c r="K94" s="5">
        <v>40000000</v>
      </c>
      <c r="L94" s="4">
        <v>0</v>
      </c>
      <c r="M94">
        <v>0</v>
      </c>
      <c r="N94" s="401" t="s">
        <v>1074</v>
      </c>
      <c r="O94" s="401" t="s">
        <v>1247</v>
      </c>
      <c r="P94" t="s">
        <v>200</v>
      </c>
      <c r="Q94">
        <v>3410261</v>
      </c>
      <c r="R94" t="s">
        <v>201</v>
      </c>
    </row>
    <row r="95" spans="1:18" x14ac:dyDescent="0.25">
      <c r="A95">
        <v>94</v>
      </c>
      <c r="B95" t="s">
        <v>1251</v>
      </c>
      <c r="C95" t="s">
        <v>1208</v>
      </c>
      <c r="D95">
        <v>1</v>
      </c>
      <c r="E95">
        <v>1</v>
      </c>
      <c r="F95">
        <v>11</v>
      </c>
      <c r="G95">
        <v>1</v>
      </c>
      <c r="H95" t="s">
        <v>1166</v>
      </c>
      <c r="I95">
        <v>5</v>
      </c>
      <c r="J95" s="5">
        <v>55000000</v>
      </c>
      <c r="K95" s="5">
        <v>55000000</v>
      </c>
      <c r="L95" s="4">
        <v>0</v>
      </c>
      <c r="M95">
        <v>0</v>
      </c>
      <c r="N95" s="401" t="s">
        <v>1074</v>
      </c>
      <c r="O95" s="401" t="s">
        <v>1247</v>
      </c>
      <c r="P95" t="s">
        <v>200</v>
      </c>
      <c r="Q95">
        <v>3410261</v>
      </c>
      <c r="R95" t="s">
        <v>201</v>
      </c>
    </row>
    <row r="96" spans="1:18" x14ac:dyDescent="0.25">
      <c r="A96">
        <v>95</v>
      </c>
      <c r="B96" t="s">
        <v>1251</v>
      </c>
      <c r="C96" t="s">
        <v>1209</v>
      </c>
      <c r="D96">
        <v>1</v>
      </c>
      <c r="E96">
        <v>1</v>
      </c>
      <c r="F96">
        <v>8</v>
      </c>
      <c r="G96">
        <v>1</v>
      </c>
      <c r="H96" t="s">
        <v>1166</v>
      </c>
      <c r="I96">
        <v>5</v>
      </c>
      <c r="J96" s="5">
        <v>19200000</v>
      </c>
      <c r="K96" s="5">
        <v>19200000</v>
      </c>
      <c r="L96" s="4">
        <v>0</v>
      </c>
      <c r="M96">
        <v>0</v>
      </c>
      <c r="N96" s="401" t="s">
        <v>1074</v>
      </c>
      <c r="O96" s="401" t="s">
        <v>1247</v>
      </c>
      <c r="P96" t="s">
        <v>200</v>
      </c>
      <c r="Q96">
        <v>3410261</v>
      </c>
      <c r="R96" t="s">
        <v>201</v>
      </c>
    </row>
    <row r="97" spans="1:18" x14ac:dyDescent="0.25">
      <c r="A97">
        <v>96</v>
      </c>
      <c r="B97" t="s">
        <v>1251</v>
      </c>
      <c r="C97" t="s">
        <v>1210</v>
      </c>
      <c r="D97">
        <v>1</v>
      </c>
      <c r="E97">
        <v>1</v>
      </c>
      <c r="F97">
        <v>11</v>
      </c>
      <c r="G97">
        <v>1</v>
      </c>
      <c r="H97" t="s">
        <v>1166</v>
      </c>
      <c r="I97">
        <v>5</v>
      </c>
      <c r="J97" s="5">
        <v>26400000</v>
      </c>
      <c r="K97" s="5">
        <v>26400000</v>
      </c>
      <c r="L97" s="4">
        <v>0</v>
      </c>
      <c r="M97">
        <v>0</v>
      </c>
      <c r="N97" s="401" t="s">
        <v>1074</v>
      </c>
      <c r="O97" s="401" t="s">
        <v>1247</v>
      </c>
      <c r="P97" t="s">
        <v>200</v>
      </c>
      <c r="Q97">
        <v>3410261</v>
      </c>
      <c r="R97" t="s">
        <v>201</v>
      </c>
    </row>
    <row r="98" spans="1:18" x14ac:dyDescent="0.25">
      <c r="A98">
        <v>97</v>
      </c>
      <c r="B98" t="s">
        <v>1251</v>
      </c>
      <c r="C98" t="s">
        <v>1211</v>
      </c>
      <c r="D98">
        <v>1</v>
      </c>
      <c r="E98">
        <v>1</v>
      </c>
      <c r="F98">
        <v>11</v>
      </c>
      <c r="G98">
        <v>1</v>
      </c>
      <c r="H98" t="s">
        <v>1166</v>
      </c>
      <c r="I98">
        <v>5</v>
      </c>
      <c r="J98" s="5">
        <v>88000000</v>
      </c>
      <c r="K98" s="5">
        <v>88000000</v>
      </c>
      <c r="L98" s="4">
        <v>0</v>
      </c>
      <c r="M98">
        <v>0</v>
      </c>
      <c r="N98" s="401" t="s">
        <v>1074</v>
      </c>
      <c r="O98" s="401" t="s">
        <v>1247</v>
      </c>
      <c r="P98" t="s">
        <v>200</v>
      </c>
      <c r="Q98">
        <v>3410261</v>
      </c>
      <c r="R98" t="s">
        <v>201</v>
      </c>
    </row>
    <row r="99" spans="1:18" x14ac:dyDescent="0.25">
      <c r="A99">
        <v>98</v>
      </c>
      <c r="B99" t="s">
        <v>1251</v>
      </c>
      <c r="C99" t="s">
        <v>1212</v>
      </c>
      <c r="D99">
        <v>1</v>
      </c>
      <c r="E99">
        <v>1</v>
      </c>
      <c r="F99">
        <v>11</v>
      </c>
      <c r="G99">
        <v>1</v>
      </c>
      <c r="H99" t="s">
        <v>1166</v>
      </c>
      <c r="I99">
        <v>5</v>
      </c>
      <c r="J99" s="5">
        <v>79200000</v>
      </c>
      <c r="K99" s="5">
        <v>79200000</v>
      </c>
      <c r="L99" s="4">
        <v>0</v>
      </c>
      <c r="M99">
        <v>0</v>
      </c>
      <c r="N99" s="401" t="s">
        <v>1074</v>
      </c>
      <c r="O99" s="401" t="s">
        <v>1247</v>
      </c>
      <c r="P99" t="s">
        <v>200</v>
      </c>
      <c r="Q99">
        <v>3410261</v>
      </c>
      <c r="R99" t="s">
        <v>201</v>
      </c>
    </row>
    <row r="100" spans="1:18" x14ac:dyDescent="0.25">
      <c r="A100">
        <v>99</v>
      </c>
      <c r="B100" t="s">
        <v>1251</v>
      </c>
      <c r="C100" t="s">
        <v>1213</v>
      </c>
      <c r="D100">
        <v>1</v>
      </c>
      <c r="E100">
        <v>1</v>
      </c>
      <c r="F100">
        <v>9</v>
      </c>
      <c r="G100">
        <v>1</v>
      </c>
      <c r="H100" t="s">
        <v>1166</v>
      </c>
      <c r="I100">
        <v>5</v>
      </c>
      <c r="J100" s="5">
        <v>45000000</v>
      </c>
      <c r="K100" s="5">
        <v>45000000</v>
      </c>
      <c r="L100" s="4">
        <v>0</v>
      </c>
      <c r="M100">
        <v>0</v>
      </c>
      <c r="N100" s="401" t="s">
        <v>1074</v>
      </c>
      <c r="O100" s="401" t="s">
        <v>1247</v>
      </c>
      <c r="P100" t="s">
        <v>200</v>
      </c>
      <c r="Q100">
        <v>3410261</v>
      </c>
      <c r="R100" t="s">
        <v>201</v>
      </c>
    </row>
    <row r="101" spans="1:18" x14ac:dyDescent="0.25">
      <c r="A101">
        <v>100</v>
      </c>
      <c r="B101" t="s">
        <v>1251</v>
      </c>
      <c r="C101" t="s">
        <v>1214</v>
      </c>
      <c r="D101">
        <v>1</v>
      </c>
      <c r="E101">
        <v>1</v>
      </c>
      <c r="F101">
        <v>6</v>
      </c>
      <c r="G101">
        <v>1</v>
      </c>
      <c r="H101" t="s">
        <v>1166</v>
      </c>
      <c r="I101">
        <v>5</v>
      </c>
      <c r="J101" s="5">
        <v>14400000</v>
      </c>
      <c r="K101" s="5">
        <v>14400000</v>
      </c>
      <c r="L101" s="4">
        <v>0</v>
      </c>
      <c r="M101">
        <v>0</v>
      </c>
      <c r="N101" s="401" t="s">
        <v>1074</v>
      </c>
      <c r="O101" s="401" t="s">
        <v>1247</v>
      </c>
      <c r="P101" t="s">
        <v>200</v>
      </c>
      <c r="Q101">
        <v>3410261</v>
      </c>
      <c r="R101" t="s">
        <v>201</v>
      </c>
    </row>
    <row r="102" spans="1:18" x14ac:dyDescent="0.25">
      <c r="A102">
        <v>101</v>
      </c>
      <c r="B102" t="s">
        <v>1251</v>
      </c>
      <c r="C102" t="s">
        <v>1215</v>
      </c>
      <c r="D102">
        <v>1</v>
      </c>
      <c r="E102">
        <v>1</v>
      </c>
      <c r="F102">
        <v>11</v>
      </c>
      <c r="G102">
        <v>1</v>
      </c>
      <c r="H102" t="s">
        <v>1166</v>
      </c>
      <c r="I102">
        <v>5</v>
      </c>
      <c r="J102" s="5">
        <v>56892000</v>
      </c>
      <c r="K102" s="5">
        <v>56892000</v>
      </c>
      <c r="L102" s="4">
        <v>0</v>
      </c>
      <c r="M102">
        <v>0</v>
      </c>
      <c r="N102" s="401" t="s">
        <v>1074</v>
      </c>
      <c r="O102" s="401" t="s">
        <v>1247</v>
      </c>
      <c r="P102" t="s">
        <v>200</v>
      </c>
      <c r="Q102">
        <v>3410261</v>
      </c>
      <c r="R102" t="s">
        <v>201</v>
      </c>
    </row>
    <row r="103" spans="1:18" x14ac:dyDescent="0.25">
      <c r="A103">
        <v>102</v>
      </c>
      <c r="B103" t="s">
        <v>1251</v>
      </c>
      <c r="C103" t="s">
        <v>1216</v>
      </c>
      <c r="D103">
        <v>1</v>
      </c>
      <c r="E103">
        <v>1</v>
      </c>
      <c r="F103">
        <v>11</v>
      </c>
      <c r="G103">
        <v>1</v>
      </c>
      <c r="H103" t="s">
        <v>1166</v>
      </c>
      <c r="I103">
        <v>5</v>
      </c>
      <c r="J103" s="5">
        <v>35200000</v>
      </c>
      <c r="K103" s="5">
        <v>35200000</v>
      </c>
      <c r="L103" s="4">
        <v>0</v>
      </c>
      <c r="M103">
        <v>0</v>
      </c>
      <c r="N103" s="401" t="s">
        <v>1074</v>
      </c>
      <c r="O103" s="401" t="s">
        <v>1247</v>
      </c>
      <c r="P103" t="s">
        <v>200</v>
      </c>
      <c r="Q103">
        <v>3410261</v>
      </c>
      <c r="R103" t="s">
        <v>201</v>
      </c>
    </row>
    <row r="104" spans="1:18" x14ac:dyDescent="0.25">
      <c r="A104">
        <v>103</v>
      </c>
      <c r="B104" t="s">
        <v>1251</v>
      </c>
      <c r="C104" t="s">
        <v>1217</v>
      </c>
      <c r="D104">
        <v>1</v>
      </c>
      <c r="E104">
        <v>1</v>
      </c>
      <c r="F104">
        <v>6</v>
      </c>
      <c r="G104">
        <v>1</v>
      </c>
      <c r="H104" t="s">
        <v>1166</v>
      </c>
      <c r="I104">
        <v>5</v>
      </c>
      <c r="J104" s="5">
        <v>36000000</v>
      </c>
      <c r="K104" s="5">
        <v>36000000</v>
      </c>
      <c r="L104" s="4">
        <v>0</v>
      </c>
      <c r="M104">
        <v>0</v>
      </c>
      <c r="N104" s="401" t="s">
        <v>1074</v>
      </c>
      <c r="O104" s="401" t="s">
        <v>1247</v>
      </c>
      <c r="P104" t="s">
        <v>200</v>
      </c>
      <c r="Q104">
        <v>3410261</v>
      </c>
      <c r="R104" t="s">
        <v>201</v>
      </c>
    </row>
    <row r="105" spans="1:18" x14ac:dyDescent="0.25">
      <c r="A105">
        <v>104</v>
      </c>
      <c r="B105" t="s">
        <v>1264</v>
      </c>
      <c r="C105" t="s">
        <v>1254</v>
      </c>
      <c r="D105">
        <v>2</v>
      </c>
      <c r="E105">
        <v>3</v>
      </c>
      <c r="F105">
        <v>5</v>
      </c>
      <c r="G105">
        <v>1</v>
      </c>
      <c r="H105" t="s">
        <v>1169</v>
      </c>
      <c r="I105">
        <v>5</v>
      </c>
      <c r="J105" s="5">
        <v>4852000</v>
      </c>
      <c r="K105" s="5">
        <v>4852000</v>
      </c>
      <c r="L105" s="4">
        <v>0</v>
      </c>
      <c r="M105">
        <v>0</v>
      </c>
      <c r="N105" s="401" t="s">
        <v>1074</v>
      </c>
      <c r="O105" s="401" t="s">
        <v>1247</v>
      </c>
      <c r="P105" t="s">
        <v>200</v>
      </c>
      <c r="Q105">
        <v>3410261</v>
      </c>
      <c r="R105" t="s">
        <v>201</v>
      </c>
    </row>
    <row r="106" spans="1:18" x14ac:dyDescent="0.25">
      <c r="A106">
        <v>105</v>
      </c>
      <c r="B106" t="s">
        <v>1251</v>
      </c>
      <c r="C106" t="s">
        <v>1218</v>
      </c>
      <c r="D106">
        <v>1</v>
      </c>
      <c r="E106">
        <v>1</v>
      </c>
      <c r="F106">
        <v>6</v>
      </c>
      <c r="G106">
        <v>1</v>
      </c>
      <c r="H106" t="s">
        <v>1166</v>
      </c>
      <c r="I106">
        <v>5</v>
      </c>
      <c r="J106" s="5">
        <v>30000000</v>
      </c>
      <c r="K106" s="5">
        <v>30000000</v>
      </c>
      <c r="L106" s="4">
        <v>0</v>
      </c>
      <c r="M106">
        <v>0</v>
      </c>
      <c r="N106" s="401" t="s">
        <v>1074</v>
      </c>
      <c r="O106" s="401" t="s">
        <v>1247</v>
      </c>
      <c r="P106" t="s">
        <v>200</v>
      </c>
      <c r="Q106">
        <v>3410261</v>
      </c>
      <c r="R106" t="s">
        <v>201</v>
      </c>
    </row>
    <row r="107" spans="1:18" x14ac:dyDescent="0.25">
      <c r="A107">
        <v>106</v>
      </c>
      <c r="B107" t="s">
        <v>1251</v>
      </c>
      <c r="C107" t="s">
        <v>1219</v>
      </c>
      <c r="D107">
        <v>1</v>
      </c>
      <c r="E107">
        <v>1</v>
      </c>
      <c r="F107">
        <v>9</v>
      </c>
      <c r="G107">
        <v>1</v>
      </c>
      <c r="H107" t="s">
        <v>1166</v>
      </c>
      <c r="I107">
        <v>5</v>
      </c>
      <c r="J107" s="5">
        <v>45000000</v>
      </c>
      <c r="K107" s="5">
        <v>45000000</v>
      </c>
      <c r="L107" s="4">
        <v>0</v>
      </c>
      <c r="M107">
        <v>0</v>
      </c>
      <c r="N107" s="401" t="s">
        <v>1074</v>
      </c>
      <c r="O107" s="401" t="s">
        <v>1247</v>
      </c>
      <c r="P107" t="s">
        <v>200</v>
      </c>
      <c r="Q107">
        <v>3410261</v>
      </c>
      <c r="R107" t="s">
        <v>201</v>
      </c>
    </row>
    <row r="108" spans="1:18" x14ac:dyDescent="0.25">
      <c r="A108">
        <v>107</v>
      </c>
      <c r="B108" t="s">
        <v>1251</v>
      </c>
      <c r="C108" t="s">
        <v>1220</v>
      </c>
      <c r="D108">
        <v>1</v>
      </c>
      <c r="E108">
        <v>1</v>
      </c>
      <c r="F108">
        <v>9</v>
      </c>
      <c r="G108">
        <v>1</v>
      </c>
      <c r="H108" t="s">
        <v>1166</v>
      </c>
      <c r="I108">
        <v>5</v>
      </c>
      <c r="J108" s="5">
        <v>24300000</v>
      </c>
      <c r="K108" s="5">
        <v>24300000</v>
      </c>
      <c r="L108" s="4">
        <v>0</v>
      </c>
      <c r="M108">
        <v>0</v>
      </c>
      <c r="N108" s="401" t="s">
        <v>1074</v>
      </c>
      <c r="O108" s="401" t="s">
        <v>1247</v>
      </c>
      <c r="P108" t="s">
        <v>200</v>
      </c>
      <c r="Q108">
        <v>3410261</v>
      </c>
      <c r="R108" t="s">
        <v>201</v>
      </c>
    </row>
    <row r="109" spans="1:18" x14ac:dyDescent="0.25">
      <c r="A109">
        <v>108</v>
      </c>
      <c r="B109" t="s">
        <v>1251</v>
      </c>
      <c r="C109" t="s">
        <v>1221</v>
      </c>
      <c r="D109">
        <v>1</v>
      </c>
      <c r="E109">
        <v>1</v>
      </c>
      <c r="F109">
        <v>9</v>
      </c>
      <c r="G109">
        <v>1</v>
      </c>
      <c r="H109" t="s">
        <v>1166</v>
      </c>
      <c r="I109">
        <v>5</v>
      </c>
      <c r="J109" s="5">
        <v>45000000</v>
      </c>
      <c r="K109" s="5">
        <v>45000000</v>
      </c>
      <c r="L109" s="4">
        <v>0</v>
      </c>
      <c r="M109">
        <v>0</v>
      </c>
      <c r="N109" s="401" t="s">
        <v>1074</v>
      </c>
      <c r="O109" s="401" t="s">
        <v>1247</v>
      </c>
      <c r="P109" t="s">
        <v>200</v>
      </c>
      <c r="Q109">
        <v>3410261</v>
      </c>
      <c r="R109" t="s">
        <v>201</v>
      </c>
    </row>
    <row r="110" spans="1:18" x14ac:dyDescent="0.25">
      <c r="A110">
        <v>109</v>
      </c>
      <c r="B110" t="s">
        <v>1251</v>
      </c>
      <c r="C110" t="s">
        <v>1188</v>
      </c>
      <c r="D110">
        <v>1</v>
      </c>
      <c r="E110">
        <v>1</v>
      </c>
      <c r="F110">
        <v>9</v>
      </c>
      <c r="G110">
        <v>1</v>
      </c>
      <c r="H110" t="s">
        <v>1166</v>
      </c>
      <c r="I110">
        <v>5</v>
      </c>
      <c r="J110" s="5">
        <v>45000000</v>
      </c>
      <c r="K110" s="5">
        <v>45000000</v>
      </c>
      <c r="L110" s="4">
        <v>0</v>
      </c>
      <c r="M110">
        <v>0</v>
      </c>
      <c r="N110" s="401" t="s">
        <v>1074</v>
      </c>
      <c r="O110" s="401" t="s">
        <v>1247</v>
      </c>
      <c r="P110" t="s">
        <v>200</v>
      </c>
      <c r="Q110">
        <v>3410261</v>
      </c>
      <c r="R110" t="s">
        <v>201</v>
      </c>
    </row>
    <row r="111" spans="1:18" x14ac:dyDescent="0.25">
      <c r="A111">
        <v>110</v>
      </c>
      <c r="B111" t="s">
        <v>1251</v>
      </c>
      <c r="C111" t="s">
        <v>1189</v>
      </c>
      <c r="D111">
        <v>1</v>
      </c>
      <c r="E111">
        <v>1</v>
      </c>
      <c r="F111">
        <v>9</v>
      </c>
      <c r="G111">
        <v>1</v>
      </c>
      <c r="H111" t="s">
        <v>1166</v>
      </c>
      <c r="I111">
        <v>5</v>
      </c>
      <c r="J111" s="5">
        <v>45000000</v>
      </c>
      <c r="K111" s="5">
        <v>45000000</v>
      </c>
      <c r="L111" s="4">
        <v>0</v>
      </c>
      <c r="M111">
        <v>0</v>
      </c>
      <c r="N111" s="401" t="s">
        <v>1074</v>
      </c>
      <c r="O111" s="401" t="s">
        <v>1247</v>
      </c>
      <c r="P111" t="s">
        <v>200</v>
      </c>
      <c r="Q111">
        <v>3410261</v>
      </c>
      <c r="R111" t="s">
        <v>201</v>
      </c>
    </row>
    <row r="112" spans="1:18" x14ac:dyDescent="0.25">
      <c r="A112">
        <v>111</v>
      </c>
      <c r="B112" t="s">
        <v>1251</v>
      </c>
      <c r="C112" t="s">
        <v>1244</v>
      </c>
      <c r="D112">
        <v>1</v>
      </c>
      <c r="E112">
        <v>1</v>
      </c>
      <c r="F112">
        <v>9</v>
      </c>
      <c r="G112">
        <v>1</v>
      </c>
      <c r="H112" t="s">
        <v>1166</v>
      </c>
      <c r="I112">
        <v>5</v>
      </c>
      <c r="J112" s="5">
        <v>45000000</v>
      </c>
      <c r="K112" s="5">
        <v>45000000</v>
      </c>
      <c r="L112" s="4">
        <v>0</v>
      </c>
      <c r="M112">
        <v>0</v>
      </c>
      <c r="N112" s="401" t="s">
        <v>1074</v>
      </c>
      <c r="O112" s="401" t="s">
        <v>1247</v>
      </c>
      <c r="P112" t="s">
        <v>200</v>
      </c>
      <c r="Q112">
        <v>3410261</v>
      </c>
      <c r="R112" t="s">
        <v>201</v>
      </c>
    </row>
    <row r="113" spans="1:18" x14ac:dyDescent="0.25">
      <c r="A113">
        <v>112</v>
      </c>
      <c r="B113" t="s">
        <v>1251</v>
      </c>
      <c r="C113" t="s">
        <v>1222</v>
      </c>
      <c r="D113">
        <v>1</v>
      </c>
      <c r="E113">
        <v>1</v>
      </c>
      <c r="F113">
        <v>9</v>
      </c>
      <c r="G113">
        <v>1</v>
      </c>
      <c r="H113" t="s">
        <v>1166</v>
      </c>
      <c r="I113">
        <v>5</v>
      </c>
      <c r="J113" s="5">
        <v>45000000</v>
      </c>
      <c r="K113" s="5">
        <v>45000000</v>
      </c>
      <c r="L113" s="4">
        <v>0</v>
      </c>
      <c r="M113">
        <v>0</v>
      </c>
      <c r="N113" s="401" t="s">
        <v>1074</v>
      </c>
      <c r="O113" s="401" t="s">
        <v>1247</v>
      </c>
      <c r="P113" t="s">
        <v>200</v>
      </c>
      <c r="Q113">
        <v>3410261</v>
      </c>
      <c r="R113" t="s">
        <v>201</v>
      </c>
    </row>
    <row r="114" spans="1:18" x14ac:dyDescent="0.25">
      <c r="A114">
        <v>113</v>
      </c>
      <c r="B114" t="s">
        <v>1251</v>
      </c>
      <c r="C114" t="s">
        <v>1223</v>
      </c>
      <c r="D114">
        <v>1</v>
      </c>
      <c r="E114">
        <v>1</v>
      </c>
      <c r="F114">
        <v>9</v>
      </c>
      <c r="G114">
        <v>1</v>
      </c>
      <c r="H114" t="s">
        <v>1166</v>
      </c>
      <c r="I114">
        <v>5</v>
      </c>
      <c r="J114" s="5">
        <v>45000000</v>
      </c>
      <c r="K114" s="5">
        <v>45000000</v>
      </c>
      <c r="L114" s="4">
        <v>0</v>
      </c>
      <c r="M114">
        <v>0</v>
      </c>
      <c r="N114" s="401" t="s">
        <v>1074</v>
      </c>
      <c r="O114" s="401" t="s">
        <v>1247</v>
      </c>
      <c r="P114" t="s">
        <v>200</v>
      </c>
      <c r="Q114">
        <v>3410261</v>
      </c>
      <c r="R114" t="s">
        <v>201</v>
      </c>
    </row>
    <row r="115" spans="1:18" x14ac:dyDescent="0.25">
      <c r="A115">
        <v>114</v>
      </c>
      <c r="B115" t="s">
        <v>1251</v>
      </c>
      <c r="C115" t="s">
        <v>1224</v>
      </c>
      <c r="D115">
        <v>1</v>
      </c>
      <c r="E115">
        <v>1</v>
      </c>
      <c r="F115">
        <v>9</v>
      </c>
      <c r="G115">
        <v>1</v>
      </c>
      <c r="H115" t="s">
        <v>1166</v>
      </c>
      <c r="I115">
        <v>5</v>
      </c>
      <c r="J115" s="5">
        <v>21600000</v>
      </c>
      <c r="K115" s="5">
        <v>21600000</v>
      </c>
      <c r="L115" s="4">
        <v>0</v>
      </c>
      <c r="M115">
        <v>0</v>
      </c>
      <c r="N115" s="401" t="s">
        <v>1074</v>
      </c>
      <c r="O115" s="401" t="s">
        <v>1247</v>
      </c>
      <c r="P115" t="s">
        <v>200</v>
      </c>
      <c r="Q115">
        <v>3410261</v>
      </c>
      <c r="R115" t="s">
        <v>201</v>
      </c>
    </row>
    <row r="116" spans="1:18" x14ac:dyDescent="0.25">
      <c r="A116">
        <v>115</v>
      </c>
      <c r="B116" t="s">
        <v>1251</v>
      </c>
      <c r="C116" t="s">
        <v>1190</v>
      </c>
      <c r="D116">
        <v>1</v>
      </c>
      <c r="E116">
        <v>1</v>
      </c>
      <c r="F116">
        <v>9</v>
      </c>
      <c r="G116">
        <v>1</v>
      </c>
      <c r="H116" t="s">
        <v>1166</v>
      </c>
      <c r="I116">
        <v>5</v>
      </c>
      <c r="J116" s="5">
        <v>21600000</v>
      </c>
      <c r="K116" s="5">
        <v>21600000</v>
      </c>
      <c r="L116" s="4">
        <v>0</v>
      </c>
      <c r="M116">
        <v>0</v>
      </c>
      <c r="N116" s="401" t="s">
        <v>1074</v>
      </c>
      <c r="O116" s="401" t="s">
        <v>1247</v>
      </c>
      <c r="P116" t="s">
        <v>200</v>
      </c>
      <c r="Q116">
        <v>3410261</v>
      </c>
      <c r="R116" t="s">
        <v>201</v>
      </c>
    </row>
    <row r="117" spans="1:18" x14ac:dyDescent="0.25">
      <c r="A117">
        <v>116</v>
      </c>
      <c r="B117" t="s">
        <v>1251</v>
      </c>
      <c r="C117" t="s">
        <v>1225</v>
      </c>
      <c r="D117">
        <v>1</v>
      </c>
      <c r="E117">
        <v>1</v>
      </c>
      <c r="F117">
        <v>9</v>
      </c>
      <c r="G117">
        <v>1</v>
      </c>
      <c r="H117" t="s">
        <v>1166</v>
      </c>
      <c r="I117">
        <v>5</v>
      </c>
      <c r="J117" s="5">
        <v>16200000</v>
      </c>
      <c r="K117" s="5">
        <v>16200000</v>
      </c>
      <c r="L117" s="4">
        <v>0</v>
      </c>
      <c r="M117">
        <v>0</v>
      </c>
      <c r="N117" s="401" t="s">
        <v>1074</v>
      </c>
      <c r="O117" s="401" t="s">
        <v>1247</v>
      </c>
      <c r="P117" t="s">
        <v>200</v>
      </c>
      <c r="Q117">
        <v>3410261</v>
      </c>
      <c r="R117" t="s">
        <v>201</v>
      </c>
    </row>
    <row r="118" spans="1:18" x14ac:dyDescent="0.25">
      <c r="A118">
        <v>117</v>
      </c>
      <c r="B118" t="s">
        <v>1251</v>
      </c>
      <c r="C118" t="s">
        <v>1226</v>
      </c>
      <c r="D118">
        <v>1</v>
      </c>
      <c r="E118">
        <v>1</v>
      </c>
      <c r="F118">
        <v>6</v>
      </c>
      <c r="G118">
        <v>1</v>
      </c>
      <c r="H118" t="s">
        <v>1166</v>
      </c>
      <c r="I118">
        <v>5</v>
      </c>
      <c r="J118" s="5">
        <v>30000000</v>
      </c>
      <c r="K118" s="5">
        <v>30000000</v>
      </c>
      <c r="L118" s="4">
        <v>0</v>
      </c>
      <c r="M118">
        <v>0</v>
      </c>
      <c r="N118" s="401" t="s">
        <v>1074</v>
      </c>
      <c r="O118" s="401" t="s">
        <v>1247</v>
      </c>
      <c r="P118" t="s">
        <v>200</v>
      </c>
      <c r="Q118">
        <v>3410261</v>
      </c>
      <c r="R118" t="s">
        <v>201</v>
      </c>
    </row>
    <row r="119" spans="1:18" x14ac:dyDescent="0.25">
      <c r="A119">
        <v>118</v>
      </c>
      <c r="B119" t="s">
        <v>1251</v>
      </c>
      <c r="C119" t="s">
        <v>1227</v>
      </c>
      <c r="D119">
        <v>1</v>
      </c>
      <c r="E119">
        <v>1</v>
      </c>
      <c r="F119">
        <v>9</v>
      </c>
      <c r="G119">
        <v>1</v>
      </c>
      <c r="H119" t="s">
        <v>1166</v>
      </c>
      <c r="I119">
        <v>5</v>
      </c>
      <c r="J119" s="5">
        <v>40500000</v>
      </c>
      <c r="K119" s="5">
        <v>40500000</v>
      </c>
      <c r="L119" s="4">
        <v>0</v>
      </c>
      <c r="M119">
        <v>0</v>
      </c>
      <c r="N119" s="401" t="s">
        <v>1074</v>
      </c>
      <c r="O119" s="401" t="s">
        <v>1247</v>
      </c>
      <c r="P119" t="s">
        <v>200</v>
      </c>
      <c r="Q119">
        <v>3410261</v>
      </c>
      <c r="R119" t="s">
        <v>201</v>
      </c>
    </row>
    <row r="120" spans="1:18" x14ac:dyDescent="0.25">
      <c r="A120">
        <v>119</v>
      </c>
      <c r="B120" t="s">
        <v>1251</v>
      </c>
      <c r="C120" t="s">
        <v>1228</v>
      </c>
      <c r="D120">
        <v>1</v>
      </c>
      <c r="E120">
        <v>1</v>
      </c>
      <c r="F120">
        <v>6</v>
      </c>
      <c r="G120">
        <v>1</v>
      </c>
      <c r="H120" t="s">
        <v>1166</v>
      </c>
      <c r="I120">
        <v>5</v>
      </c>
      <c r="J120" s="5">
        <v>14400000</v>
      </c>
      <c r="K120" s="5">
        <v>14400000</v>
      </c>
      <c r="L120" s="4">
        <v>0</v>
      </c>
      <c r="M120">
        <v>0</v>
      </c>
      <c r="N120" s="401" t="s">
        <v>1074</v>
      </c>
      <c r="O120" s="401" t="s">
        <v>1247</v>
      </c>
      <c r="P120" t="s">
        <v>200</v>
      </c>
      <c r="Q120">
        <v>3410261</v>
      </c>
      <c r="R120" t="s">
        <v>201</v>
      </c>
    </row>
    <row r="121" spans="1:18" x14ac:dyDescent="0.25">
      <c r="A121">
        <v>120</v>
      </c>
      <c r="B121" t="s">
        <v>1083</v>
      </c>
      <c r="C121" t="s">
        <v>1229</v>
      </c>
      <c r="D121">
        <v>2</v>
      </c>
      <c r="E121">
        <v>3</v>
      </c>
      <c r="F121">
        <v>1</v>
      </c>
      <c r="G121" t="s">
        <v>49</v>
      </c>
      <c r="H121" t="s">
        <v>1169</v>
      </c>
      <c r="I121">
        <v>5</v>
      </c>
      <c r="J121" s="5">
        <v>10000000</v>
      </c>
      <c r="K121" s="5">
        <v>10000000</v>
      </c>
      <c r="L121" s="4">
        <v>0</v>
      </c>
      <c r="M121">
        <v>0</v>
      </c>
      <c r="N121" s="401" t="s">
        <v>1074</v>
      </c>
      <c r="O121" s="401" t="s">
        <v>1247</v>
      </c>
      <c r="P121" t="s">
        <v>200</v>
      </c>
      <c r="Q121">
        <v>3410261</v>
      </c>
      <c r="R121" t="s">
        <v>201</v>
      </c>
    </row>
    <row r="122" spans="1:18" x14ac:dyDescent="0.25">
      <c r="A122">
        <v>121</v>
      </c>
      <c r="B122" t="s">
        <v>1083</v>
      </c>
      <c r="C122" t="s">
        <v>1230</v>
      </c>
      <c r="D122">
        <v>2</v>
      </c>
      <c r="E122">
        <v>3</v>
      </c>
      <c r="F122">
        <v>1</v>
      </c>
      <c r="G122" t="s">
        <v>49</v>
      </c>
      <c r="H122" t="s">
        <v>1169</v>
      </c>
      <c r="I122">
        <v>5</v>
      </c>
      <c r="J122" s="5">
        <v>2000000</v>
      </c>
      <c r="K122" s="5">
        <v>2000000</v>
      </c>
      <c r="L122" s="4">
        <v>0</v>
      </c>
      <c r="M122">
        <v>0</v>
      </c>
      <c r="N122" s="401" t="s">
        <v>1074</v>
      </c>
      <c r="O122" s="401" t="s">
        <v>1247</v>
      </c>
      <c r="P122" t="s">
        <v>200</v>
      </c>
      <c r="Q122">
        <v>3410261</v>
      </c>
      <c r="R122" t="s">
        <v>201</v>
      </c>
    </row>
    <row r="123" spans="1:18" x14ac:dyDescent="0.25">
      <c r="A123">
        <v>122</v>
      </c>
      <c r="B123">
        <v>15101506</v>
      </c>
      <c r="C123" t="s">
        <v>1231</v>
      </c>
      <c r="D123">
        <v>1</v>
      </c>
      <c r="E123">
        <v>3</v>
      </c>
      <c r="F123">
        <v>12</v>
      </c>
      <c r="G123" t="s">
        <v>49</v>
      </c>
      <c r="H123" t="s">
        <v>1170</v>
      </c>
      <c r="I123">
        <v>5</v>
      </c>
      <c r="J123" s="5">
        <v>25000000</v>
      </c>
      <c r="K123" s="5">
        <v>25000000</v>
      </c>
      <c r="L123" s="4">
        <v>0</v>
      </c>
      <c r="M123">
        <v>0</v>
      </c>
      <c r="N123" s="401" t="s">
        <v>1074</v>
      </c>
      <c r="O123" s="401" t="s">
        <v>1247</v>
      </c>
      <c r="P123" t="s">
        <v>200</v>
      </c>
      <c r="Q123">
        <v>3410261</v>
      </c>
      <c r="R123" t="s">
        <v>201</v>
      </c>
    </row>
    <row r="124" spans="1:18" x14ac:dyDescent="0.25">
      <c r="A124">
        <v>123</v>
      </c>
      <c r="B124" t="s">
        <v>1094</v>
      </c>
      <c r="C124" t="s">
        <v>1232</v>
      </c>
      <c r="D124">
        <v>2</v>
      </c>
      <c r="E124">
        <v>3</v>
      </c>
      <c r="F124">
        <v>1</v>
      </c>
      <c r="G124" t="s">
        <v>49</v>
      </c>
      <c r="H124" t="s">
        <v>1170</v>
      </c>
      <c r="I124">
        <v>5</v>
      </c>
      <c r="J124" s="5">
        <v>5000000</v>
      </c>
      <c r="K124" s="5">
        <v>5000000</v>
      </c>
      <c r="L124" s="4">
        <v>0</v>
      </c>
      <c r="M124">
        <v>0</v>
      </c>
      <c r="N124" s="401" t="s">
        <v>1074</v>
      </c>
      <c r="O124" s="401" t="s">
        <v>1247</v>
      </c>
      <c r="P124" t="s">
        <v>200</v>
      </c>
      <c r="Q124">
        <v>3410261</v>
      </c>
      <c r="R124" t="s">
        <v>201</v>
      </c>
    </row>
    <row r="125" spans="1:18" x14ac:dyDescent="0.25">
      <c r="A125">
        <v>124</v>
      </c>
      <c r="B125" t="s">
        <v>1098</v>
      </c>
      <c r="C125" t="s">
        <v>1233</v>
      </c>
      <c r="D125">
        <v>2</v>
      </c>
      <c r="E125">
        <v>4</v>
      </c>
      <c r="F125">
        <v>1</v>
      </c>
      <c r="G125" t="s">
        <v>49</v>
      </c>
      <c r="H125" t="s">
        <v>1170</v>
      </c>
      <c r="I125">
        <v>5</v>
      </c>
      <c r="J125" s="5">
        <v>20000000</v>
      </c>
      <c r="K125" s="5">
        <v>20000000</v>
      </c>
      <c r="L125" s="4">
        <v>0</v>
      </c>
      <c r="M125">
        <v>0</v>
      </c>
      <c r="N125" s="401" t="s">
        <v>1074</v>
      </c>
      <c r="O125" s="401" t="s">
        <v>1247</v>
      </c>
      <c r="P125" t="s">
        <v>200</v>
      </c>
      <c r="Q125">
        <v>3410261</v>
      </c>
      <c r="R125" t="s">
        <v>201</v>
      </c>
    </row>
    <row r="126" spans="1:18" x14ac:dyDescent="0.25">
      <c r="A126">
        <v>125</v>
      </c>
      <c r="B126" t="s">
        <v>1102</v>
      </c>
      <c r="C126" t="s">
        <v>1234</v>
      </c>
      <c r="D126">
        <v>2</v>
      </c>
      <c r="E126">
        <v>4</v>
      </c>
      <c r="F126">
        <v>1</v>
      </c>
      <c r="G126" t="s">
        <v>49</v>
      </c>
      <c r="H126" t="s">
        <v>1169</v>
      </c>
      <c r="I126">
        <v>5</v>
      </c>
      <c r="J126" s="5">
        <v>20000000</v>
      </c>
      <c r="K126" s="5">
        <v>20000000</v>
      </c>
      <c r="L126" s="4">
        <v>0</v>
      </c>
      <c r="M126">
        <v>0</v>
      </c>
      <c r="N126" s="401" t="s">
        <v>1074</v>
      </c>
      <c r="O126" s="401" t="s">
        <v>1247</v>
      </c>
      <c r="P126" t="s">
        <v>200</v>
      </c>
      <c r="Q126">
        <v>3410261</v>
      </c>
      <c r="R126" t="s">
        <v>201</v>
      </c>
    </row>
    <row r="127" spans="1:18" x14ac:dyDescent="0.25">
      <c r="A127">
        <v>126</v>
      </c>
      <c r="B127">
        <v>76111501</v>
      </c>
      <c r="C127" t="s">
        <v>1235</v>
      </c>
      <c r="D127">
        <v>1</v>
      </c>
      <c r="E127">
        <v>2</v>
      </c>
      <c r="F127">
        <v>12</v>
      </c>
      <c r="G127">
        <v>1</v>
      </c>
      <c r="H127" t="s">
        <v>1170</v>
      </c>
      <c r="I127">
        <v>5</v>
      </c>
      <c r="J127" s="5">
        <v>189000000</v>
      </c>
      <c r="K127" s="5">
        <v>189000000</v>
      </c>
      <c r="L127" s="4">
        <v>0</v>
      </c>
      <c r="M127">
        <v>0</v>
      </c>
      <c r="N127" s="401" t="s">
        <v>1074</v>
      </c>
      <c r="O127" s="401" t="s">
        <v>1247</v>
      </c>
      <c r="P127" t="s">
        <v>200</v>
      </c>
      <c r="Q127">
        <v>3410261</v>
      </c>
      <c r="R127" t="s">
        <v>201</v>
      </c>
    </row>
    <row r="128" spans="1:18" x14ac:dyDescent="0.25">
      <c r="A128">
        <v>126</v>
      </c>
      <c r="B128">
        <v>90101600</v>
      </c>
      <c r="C128" t="s">
        <v>1235</v>
      </c>
      <c r="D128">
        <v>1</v>
      </c>
      <c r="E128">
        <v>2</v>
      </c>
      <c r="F128">
        <v>12</v>
      </c>
      <c r="G128" t="s">
        <v>49</v>
      </c>
      <c r="H128" t="s">
        <v>1170</v>
      </c>
      <c r="I128">
        <v>5</v>
      </c>
      <c r="J128" s="5">
        <v>16000000</v>
      </c>
      <c r="K128" s="5">
        <v>16000000</v>
      </c>
      <c r="L128" s="4">
        <v>0</v>
      </c>
      <c r="M128">
        <v>0</v>
      </c>
      <c r="N128" s="401" t="s">
        <v>1074</v>
      </c>
      <c r="O128" s="401" t="s">
        <v>1247</v>
      </c>
      <c r="P128" t="s">
        <v>200</v>
      </c>
      <c r="Q128">
        <v>3410261</v>
      </c>
      <c r="R128" t="s">
        <v>201</v>
      </c>
    </row>
    <row r="129" spans="1:18" x14ac:dyDescent="0.25">
      <c r="A129">
        <v>127</v>
      </c>
      <c r="B129">
        <v>78102200</v>
      </c>
      <c r="C129" t="s">
        <v>1236</v>
      </c>
      <c r="D129">
        <v>2</v>
      </c>
      <c r="E129">
        <v>5</v>
      </c>
      <c r="F129">
        <v>12</v>
      </c>
      <c r="G129" t="s">
        <v>49</v>
      </c>
      <c r="H129" t="s">
        <v>1166</v>
      </c>
      <c r="I129">
        <v>5</v>
      </c>
      <c r="J129" s="5">
        <v>10000000</v>
      </c>
      <c r="K129" s="5">
        <v>10000000</v>
      </c>
      <c r="L129" s="4">
        <v>0</v>
      </c>
      <c r="M129">
        <v>0</v>
      </c>
      <c r="N129" s="401" t="s">
        <v>1074</v>
      </c>
      <c r="O129" s="401" t="s">
        <v>1247</v>
      </c>
      <c r="P129" t="s">
        <v>200</v>
      </c>
      <c r="Q129">
        <v>3410261</v>
      </c>
      <c r="R129" t="s">
        <v>201</v>
      </c>
    </row>
    <row r="130" spans="1:18" x14ac:dyDescent="0.25">
      <c r="A130">
        <v>128</v>
      </c>
      <c r="B130" t="s">
        <v>1112</v>
      </c>
      <c r="C130" t="s">
        <v>1237</v>
      </c>
      <c r="D130">
        <v>2</v>
      </c>
      <c r="E130">
        <v>3</v>
      </c>
      <c r="F130">
        <v>12</v>
      </c>
      <c r="G130">
        <v>1</v>
      </c>
      <c r="H130" t="s">
        <v>1171</v>
      </c>
      <c r="I130">
        <v>5</v>
      </c>
      <c r="J130" s="5">
        <v>106500000</v>
      </c>
      <c r="K130" s="5">
        <v>106500000</v>
      </c>
      <c r="L130" s="4">
        <v>0</v>
      </c>
      <c r="M130">
        <v>0</v>
      </c>
      <c r="N130" s="401" t="s">
        <v>1074</v>
      </c>
      <c r="O130" s="401" t="s">
        <v>1247</v>
      </c>
      <c r="P130" t="s">
        <v>200</v>
      </c>
      <c r="Q130">
        <v>3410261</v>
      </c>
      <c r="R130" t="s">
        <v>201</v>
      </c>
    </row>
    <row r="131" spans="1:18" x14ac:dyDescent="0.25">
      <c r="A131">
        <v>129</v>
      </c>
      <c r="B131" t="s">
        <v>1135</v>
      </c>
      <c r="C131" t="s">
        <v>1238</v>
      </c>
      <c r="D131">
        <v>1</v>
      </c>
      <c r="E131">
        <v>4</v>
      </c>
      <c r="F131">
        <v>12</v>
      </c>
      <c r="G131">
        <v>1</v>
      </c>
      <c r="H131" t="s">
        <v>1167</v>
      </c>
      <c r="I131">
        <v>5</v>
      </c>
      <c r="J131" s="5">
        <v>935000000</v>
      </c>
      <c r="K131" s="5">
        <v>935000000</v>
      </c>
      <c r="L131" s="4">
        <v>0</v>
      </c>
      <c r="M131">
        <v>0</v>
      </c>
      <c r="N131" s="401" t="s">
        <v>1074</v>
      </c>
      <c r="O131" s="401" t="s">
        <v>1247</v>
      </c>
      <c r="P131" t="s">
        <v>200</v>
      </c>
      <c r="Q131">
        <v>3410261</v>
      </c>
      <c r="R131" t="s">
        <v>201</v>
      </c>
    </row>
    <row r="132" spans="1:18" x14ac:dyDescent="0.25">
      <c r="A132">
        <v>130</v>
      </c>
      <c r="B132" t="s">
        <v>1149</v>
      </c>
      <c r="C132" t="s">
        <v>1239</v>
      </c>
      <c r="D132">
        <v>6</v>
      </c>
      <c r="E132">
        <v>7</v>
      </c>
      <c r="F132">
        <v>12</v>
      </c>
      <c r="G132">
        <v>1</v>
      </c>
      <c r="H132" t="s">
        <v>1169</v>
      </c>
      <c r="I132">
        <v>5</v>
      </c>
      <c r="J132" s="5">
        <v>18000000</v>
      </c>
      <c r="K132" s="5">
        <v>18000000</v>
      </c>
      <c r="L132" s="4">
        <v>0</v>
      </c>
      <c r="M132">
        <v>0</v>
      </c>
      <c r="N132" s="401" t="s">
        <v>1074</v>
      </c>
      <c r="O132" s="401" t="s">
        <v>1247</v>
      </c>
      <c r="P132" t="s">
        <v>200</v>
      </c>
      <c r="Q132">
        <v>3410261</v>
      </c>
      <c r="R132" t="s">
        <v>201</v>
      </c>
    </row>
    <row r="133" spans="1:18" x14ac:dyDescent="0.25">
      <c r="A133">
        <v>131</v>
      </c>
      <c r="B133">
        <v>78181500</v>
      </c>
      <c r="C133" t="s">
        <v>1240</v>
      </c>
      <c r="D133">
        <v>1</v>
      </c>
      <c r="E133">
        <v>3</v>
      </c>
      <c r="F133">
        <v>12</v>
      </c>
      <c r="G133">
        <v>1</v>
      </c>
      <c r="H133" t="s">
        <v>1170</v>
      </c>
      <c r="I133">
        <v>5</v>
      </c>
      <c r="J133" s="5">
        <v>30000000</v>
      </c>
      <c r="K133" s="5">
        <v>30000000</v>
      </c>
      <c r="L133" s="4">
        <v>0</v>
      </c>
      <c r="M133">
        <v>0</v>
      </c>
      <c r="N133" s="401" t="s">
        <v>1074</v>
      </c>
      <c r="O133" s="401" t="s">
        <v>1247</v>
      </c>
      <c r="P133" t="s">
        <v>200</v>
      </c>
      <c r="Q133">
        <v>3410261</v>
      </c>
      <c r="R133" t="s">
        <v>201</v>
      </c>
    </row>
    <row r="134" spans="1:18" x14ac:dyDescent="0.25">
      <c r="A134">
        <v>132</v>
      </c>
      <c r="B134" t="s">
        <v>1156</v>
      </c>
      <c r="C134" t="s">
        <v>1241</v>
      </c>
      <c r="D134">
        <v>3</v>
      </c>
      <c r="E134">
        <v>4</v>
      </c>
      <c r="F134">
        <v>1</v>
      </c>
      <c r="G134">
        <v>1</v>
      </c>
      <c r="H134" t="s">
        <v>1170</v>
      </c>
      <c r="I134">
        <v>5</v>
      </c>
      <c r="J134" s="5">
        <v>5000000</v>
      </c>
      <c r="K134" s="5">
        <v>5000000</v>
      </c>
      <c r="L134" s="4">
        <v>0</v>
      </c>
      <c r="M134">
        <v>0</v>
      </c>
      <c r="N134" s="401" t="s">
        <v>1074</v>
      </c>
      <c r="O134" s="401" t="s">
        <v>1247</v>
      </c>
      <c r="P134" t="s">
        <v>200</v>
      </c>
      <c r="Q134">
        <v>3410261</v>
      </c>
      <c r="R134" t="s">
        <v>201</v>
      </c>
    </row>
  </sheetData>
  <autoFilter ref="A1:R13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22"/>
  <sheetViews>
    <sheetView workbookViewId="0">
      <selection activeCell="E11" sqref="E11"/>
    </sheetView>
  </sheetViews>
  <sheetFormatPr baseColWidth="10" defaultColWidth="11.42578125" defaultRowHeight="15" x14ac:dyDescent="0.25"/>
  <cols>
    <col min="3" max="3" width="45.7109375" customWidth="1"/>
  </cols>
  <sheetData>
    <row r="1" spans="3:3" ht="15.75" thickBot="1" x14ac:dyDescent="0.3"/>
    <row r="2" spans="3:3" x14ac:dyDescent="0.25">
      <c r="C2" s="31" t="s">
        <v>11</v>
      </c>
    </row>
    <row r="3" spans="3:3" x14ac:dyDescent="0.25">
      <c r="C3" s="73" t="s">
        <v>635</v>
      </c>
    </row>
    <row r="4" spans="3:3" x14ac:dyDescent="0.25">
      <c r="C4" s="73" t="s">
        <v>158</v>
      </c>
    </row>
    <row r="5" spans="3:3" x14ac:dyDescent="0.25">
      <c r="C5" s="73" t="s">
        <v>233</v>
      </c>
    </row>
    <row r="6" spans="3:3" x14ac:dyDescent="0.25">
      <c r="C6" s="73" t="s">
        <v>636</v>
      </c>
    </row>
    <row r="7" spans="3:3" x14ac:dyDescent="0.25">
      <c r="C7" s="73" t="s">
        <v>137</v>
      </c>
    </row>
    <row r="8" spans="3:3" x14ac:dyDescent="0.25">
      <c r="C8" s="73" t="s">
        <v>198</v>
      </c>
    </row>
    <row r="9" spans="3:3" x14ac:dyDescent="0.25">
      <c r="C9" s="73" t="s">
        <v>123</v>
      </c>
    </row>
    <row r="10" spans="3:3" ht="30" x14ac:dyDescent="0.25">
      <c r="C10" s="73" t="s">
        <v>637</v>
      </c>
    </row>
    <row r="11" spans="3:3" x14ac:dyDescent="0.25">
      <c r="C11" s="73" t="s">
        <v>259</v>
      </c>
    </row>
    <row r="12" spans="3:3" x14ac:dyDescent="0.25">
      <c r="C12" s="73" t="s">
        <v>45</v>
      </c>
    </row>
    <row r="13" spans="3:3" ht="30" x14ac:dyDescent="0.25">
      <c r="C13" s="73" t="s">
        <v>638</v>
      </c>
    </row>
    <row r="14" spans="3:3" ht="30" x14ac:dyDescent="0.25">
      <c r="C14" s="73" t="s">
        <v>639</v>
      </c>
    </row>
    <row r="15" spans="3:3" ht="30" x14ac:dyDescent="0.25">
      <c r="C15" s="73" t="s">
        <v>640</v>
      </c>
    </row>
    <row r="16" spans="3:3" ht="30" x14ac:dyDescent="0.25">
      <c r="C16" s="73" t="s">
        <v>641</v>
      </c>
    </row>
    <row r="17" spans="3:3" ht="30" x14ac:dyDescent="0.25">
      <c r="C17" s="73" t="s">
        <v>642</v>
      </c>
    </row>
    <row r="18" spans="3:3" ht="45" x14ac:dyDescent="0.25">
      <c r="C18" s="73" t="s">
        <v>643</v>
      </c>
    </row>
    <row r="19" spans="3:3" ht="30" x14ac:dyDescent="0.25">
      <c r="C19" s="73" t="s">
        <v>644</v>
      </c>
    </row>
    <row r="20" spans="3:3" ht="30" x14ac:dyDescent="0.25">
      <c r="C20" s="73" t="s">
        <v>645</v>
      </c>
    </row>
    <row r="21" spans="3:3" x14ac:dyDescent="0.25">
      <c r="C21" s="73" t="s">
        <v>104</v>
      </c>
    </row>
    <row r="22" spans="3:3" x14ac:dyDescent="0.25">
      <c r="C22" s="73"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114"/>
  <sheetViews>
    <sheetView topLeftCell="B1" zoomScaleNormal="100" workbookViewId="0">
      <pane ySplit="6" topLeftCell="A35" activePane="bottomLeft" state="frozen"/>
      <selection activeCell="B1" sqref="B1"/>
      <selection pane="bottomLeft" activeCell="F29" sqref="F29"/>
    </sheetView>
  </sheetViews>
  <sheetFormatPr baseColWidth="10" defaultColWidth="11.42578125" defaultRowHeight="15" x14ac:dyDescent="0.25"/>
  <cols>
    <col min="1" max="1" width="4.42578125" style="9" customWidth="1"/>
    <col min="2" max="2" width="8.85546875" customWidth="1"/>
    <col min="3" max="3" width="12.28515625" customWidth="1"/>
    <col min="4" max="4" width="8.85546875" customWidth="1"/>
    <col min="5" max="5" width="16.5703125" customWidth="1"/>
    <col min="6" max="6" width="18.42578125" style="5" customWidth="1"/>
    <col min="7" max="7" width="6.5703125" style="5" customWidth="1"/>
    <col min="8" max="9" width="13.140625" customWidth="1"/>
    <col min="10" max="10" width="7" customWidth="1"/>
    <col min="11" max="11" width="15.140625" customWidth="1"/>
    <col min="12" max="13" width="7.42578125" customWidth="1"/>
    <col min="14" max="14" width="10" style="5" customWidth="1"/>
    <col min="15" max="15" width="34.7109375" style="326" hidden="1" customWidth="1"/>
    <col min="16" max="16" width="11.28515625" style="326" customWidth="1"/>
    <col min="17" max="17" width="10.85546875" style="326" customWidth="1"/>
    <col min="18" max="18" width="9.140625" style="326" customWidth="1"/>
    <col min="19" max="19" width="26.42578125" style="326" bestFit="1" customWidth="1"/>
    <col min="20" max="20" width="24.28515625" style="326" bestFit="1" customWidth="1"/>
    <col min="21" max="21" width="27.5703125" style="326" bestFit="1" customWidth="1"/>
    <col min="22" max="22" width="25" style="326" bestFit="1" customWidth="1"/>
    <col min="23" max="23" width="40" style="326" bestFit="1" customWidth="1"/>
    <col min="24" max="24" width="15" customWidth="1"/>
    <col min="25" max="25" width="10.28515625" customWidth="1"/>
    <col min="26" max="26" width="22.7109375" customWidth="1"/>
    <col min="27" max="27" width="13.140625" customWidth="1"/>
    <col min="28" max="28" width="10.5703125" customWidth="1"/>
    <col min="29" max="29" width="6.42578125" customWidth="1"/>
    <col min="30" max="30" width="16.140625" style="10" customWidth="1"/>
    <col min="31" max="31" width="10.28515625" customWidth="1"/>
    <col min="32" max="32" width="18.7109375" customWidth="1"/>
    <col min="33" max="33" width="19.5703125" bestFit="1" customWidth="1"/>
  </cols>
  <sheetData>
    <row r="1" spans="1:33" ht="19.5" customHeight="1" x14ac:dyDescent="0.25">
      <c r="A1" s="340" t="s">
        <v>0</v>
      </c>
      <c r="B1" s="79"/>
      <c r="K1" s="323"/>
      <c r="AA1" s="6"/>
    </row>
    <row r="2" spans="1:33" ht="15" customHeight="1" x14ac:dyDescent="0.25">
      <c r="A2" s="341" t="s">
        <v>2</v>
      </c>
      <c r="B2" s="44"/>
      <c r="C2" s="44"/>
      <c r="D2" s="44"/>
      <c r="E2" s="45" t="s">
        <v>3</v>
      </c>
      <c r="K2" s="324"/>
      <c r="Z2" s="5"/>
      <c r="AA2" s="5"/>
    </row>
    <row r="3" spans="1:33" ht="19.5" thickBot="1" x14ac:dyDescent="0.3">
      <c r="A3" s="412" t="s">
        <v>5</v>
      </c>
      <c r="B3" s="412"/>
      <c r="C3" s="42">
        <v>1</v>
      </c>
      <c r="D3" s="42"/>
      <c r="H3" s="148"/>
      <c r="I3" s="148"/>
      <c r="K3" s="325"/>
      <c r="O3" s="331"/>
      <c r="P3" s="331"/>
      <c r="X3" s="5"/>
      <c r="Z3" s="6"/>
      <c r="AA3" s="6"/>
      <c r="AE3" s="48"/>
      <c r="AF3" s="48"/>
    </row>
    <row r="4" spans="1:33" ht="25.5" customHeight="1" thickBot="1" x14ac:dyDescent="0.3">
      <c r="A4" s="413" t="s">
        <v>7</v>
      </c>
      <c r="B4" s="413"/>
      <c r="C4" s="61"/>
      <c r="D4" s="61"/>
      <c r="E4" s="297" t="s">
        <v>8</v>
      </c>
      <c r="F4" s="70">
        <f>+SUBTOTAL(9,F7:F228)</f>
        <v>1058599000</v>
      </c>
      <c r="G4" s="71">
        <f>+SUBTOTAL(9,G7:G228)</f>
        <v>0</v>
      </c>
      <c r="H4" s="148"/>
      <c r="I4" s="148"/>
      <c r="X4" s="6"/>
      <c r="Z4" s="11"/>
      <c r="AA4" s="6"/>
      <c r="AD4" s="119"/>
    </row>
    <row r="5" spans="1:33" ht="15.75" thickBot="1" x14ac:dyDescent="0.3"/>
    <row r="6" spans="1:33" s="1" customFormat="1" ht="27.75" customHeight="1" x14ac:dyDescent="0.25">
      <c r="A6" s="346" t="s">
        <v>9</v>
      </c>
      <c r="B6" s="347" t="s">
        <v>10</v>
      </c>
      <c r="C6" s="347" t="s">
        <v>11</v>
      </c>
      <c r="D6" s="347" t="s">
        <v>1165</v>
      </c>
      <c r="E6" s="347" t="s">
        <v>12</v>
      </c>
      <c r="F6" s="348" t="s">
        <v>13</v>
      </c>
      <c r="G6" s="349" t="s">
        <v>14</v>
      </c>
      <c r="H6" s="347" t="s">
        <v>15</v>
      </c>
      <c r="I6" s="347" t="s">
        <v>1245</v>
      </c>
      <c r="J6" s="347" t="s">
        <v>16</v>
      </c>
      <c r="K6" s="347" t="s">
        <v>17</v>
      </c>
      <c r="L6" s="347" t="s">
        <v>18</v>
      </c>
      <c r="M6" s="347" t="s">
        <v>1246</v>
      </c>
      <c r="N6" s="404" t="s">
        <v>19</v>
      </c>
      <c r="O6" s="347" t="s">
        <v>20</v>
      </c>
      <c r="P6" s="347" t="s">
        <v>20</v>
      </c>
      <c r="Q6" s="347" t="s">
        <v>21</v>
      </c>
      <c r="R6" s="347" t="s">
        <v>22</v>
      </c>
      <c r="S6" s="347" t="s">
        <v>23</v>
      </c>
      <c r="T6" s="347" t="s">
        <v>24</v>
      </c>
      <c r="U6" s="347" t="s">
        <v>25</v>
      </c>
      <c r="V6" s="347" t="s">
        <v>26</v>
      </c>
      <c r="W6" s="347" t="s">
        <v>27</v>
      </c>
      <c r="X6" s="347" t="s">
        <v>28</v>
      </c>
      <c r="Y6" s="347" t="s">
        <v>29</v>
      </c>
      <c r="Z6" s="347" t="s">
        <v>30</v>
      </c>
      <c r="AA6" s="347" t="s">
        <v>31</v>
      </c>
      <c r="AB6" s="347" t="s">
        <v>32</v>
      </c>
      <c r="AC6" s="347" t="s">
        <v>33</v>
      </c>
      <c r="AD6" s="347" t="s">
        <v>34</v>
      </c>
      <c r="AE6" s="347" t="s">
        <v>35</v>
      </c>
      <c r="AF6" s="347" t="s">
        <v>36</v>
      </c>
      <c r="AG6" s="347" t="s">
        <v>36</v>
      </c>
    </row>
    <row r="7" spans="1:33" ht="15" hidden="1" customHeight="1" x14ac:dyDescent="0.25">
      <c r="A7" s="362" t="s">
        <v>49</v>
      </c>
      <c r="B7" s="363" t="s">
        <v>44</v>
      </c>
      <c r="C7" s="363" t="s">
        <v>953</v>
      </c>
      <c r="D7" s="363" t="s">
        <v>1166</v>
      </c>
      <c r="E7" s="363" t="s">
        <v>199</v>
      </c>
      <c r="F7" s="364">
        <v>1706274000</v>
      </c>
      <c r="G7" s="365"/>
      <c r="H7" s="366">
        <v>44572</v>
      </c>
      <c r="I7" s="367">
        <v>1</v>
      </c>
      <c r="J7" s="366" t="s">
        <v>49</v>
      </c>
      <c r="K7" s="366">
        <v>44575</v>
      </c>
      <c r="L7" s="368" t="s">
        <v>948</v>
      </c>
      <c r="M7" s="368">
        <v>1</v>
      </c>
      <c r="N7" s="368">
        <v>12</v>
      </c>
      <c r="O7" s="369" t="s">
        <v>946</v>
      </c>
      <c r="P7" s="369">
        <v>0</v>
      </c>
      <c r="Q7" s="370">
        <v>0</v>
      </c>
      <c r="R7" s="370">
        <v>5</v>
      </c>
      <c r="S7" s="371" t="s">
        <v>1074</v>
      </c>
      <c r="T7" s="371" t="s">
        <v>200</v>
      </c>
      <c r="U7" s="372" t="s">
        <v>200</v>
      </c>
      <c r="V7" s="372">
        <v>3410261</v>
      </c>
      <c r="W7" s="372" t="s">
        <v>201</v>
      </c>
      <c r="X7" s="363" t="s">
        <v>942</v>
      </c>
      <c r="Y7" s="363" t="s">
        <v>936</v>
      </c>
      <c r="Z7" s="373" t="s">
        <v>935</v>
      </c>
      <c r="AA7" s="363" t="s">
        <v>204</v>
      </c>
      <c r="AB7" s="374" t="s">
        <v>939</v>
      </c>
      <c r="AC7" s="362">
        <v>1</v>
      </c>
      <c r="AD7" s="362" t="s">
        <v>940</v>
      </c>
      <c r="AE7" s="375" t="s">
        <v>49</v>
      </c>
      <c r="AF7" s="376" t="s">
        <v>1247</v>
      </c>
      <c r="AG7" s="363" t="s">
        <v>59</v>
      </c>
    </row>
    <row r="8" spans="1:33" ht="15" hidden="1" customHeight="1" x14ac:dyDescent="0.25">
      <c r="A8" s="362" t="s">
        <v>49</v>
      </c>
      <c r="B8" s="363" t="s">
        <v>44</v>
      </c>
      <c r="C8" s="363" t="s">
        <v>953</v>
      </c>
      <c r="D8" s="363" t="s">
        <v>1166</v>
      </c>
      <c r="E8" s="363" t="s">
        <v>199</v>
      </c>
      <c r="F8" s="364">
        <v>732892000</v>
      </c>
      <c r="G8" s="365"/>
      <c r="H8" s="366">
        <v>44572</v>
      </c>
      <c r="I8" s="367">
        <v>1</v>
      </c>
      <c r="J8" s="366" t="s">
        <v>49</v>
      </c>
      <c r="K8" s="366">
        <v>44575</v>
      </c>
      <c r="L8" s="368" t="s">
        <v>948</v>
      </c>
      <c r="M8" s="368">
        <v>1</v>
      </c>
      <c r="N8" s="368">
        <v>12</v>
      </c>
      <c r="O8" s="369" t="s">
        <v>946</v>
      </c>
      <c r="P8" s="369">
        <v>0</v>
      </c>
      <c r="Q8" s="370">
        <v>0</v>
      </c>
      <c r="R8" s="370">
        <v>5</v>
      </c>
      <c r="S8" s="371" t="s">
        <v>1074</v>
      </c>
      <c r="T8" s="371" t="s">
        <v>200</v>
      </c>
      <c r="U8" s="372" t="s">
        <v>200</v>
      </c>
      <c r="V8" s="372">
        <v>3410261</v>
      </c>
      <c r="W8" s="372" t="s">
        <v>201</v>
      </c>
      <c r="X8" s="363" t="s">
        <v>943</v>
      </c>
      <c r="Y8" s="363" t="s">
        <v>936</v>
      </c>
      <c r="Z8" s="373" t="s">
        <v>935</v>
      </c>
      <c r="AA8" s="363" t="s">
        <v>204</v>
      </c>
      <c r="AB8" s="374" t="s">
        <v>937</v>
      </c>
      <c r="AC8" s="377" t="s">
        <v>938</v>
      </c>
      <c r="AD8" s="377" t="s">
        <v>941</v>
      </c>
      <c r="AE8" s="375" t="s">
        <v>49</v>
      </c>
      <c r="AF8" s="376" t="s">
        <v>1247</v>
      </c>
      <c r="AG8" s="363" t="s">
        <v>59</v>
      </c>
    </row>
    <row r="9" spans="1:33" ht="15" hidden="1" customHeight="1" x14ac:dyDescent="0.25">
      <c r="A9" s="362">
        <v>1</v>
      </c>
      <c r="B9" s="363" t="s">
        <v>44</v>
      </c>
      <c r="C9" s="363" t="s">
        <v>953</v>
      </c>
      <c r="D9" s="363" t="s">
        <v>1166</v>
      </c>
      <c r="E9" s="363" t="s">
        <v>319</v>
      </c>
      <c r="F9" s="364">
        <v>57200000</v>
      </c>
      <c r="G9" s="365"/>
      <c r="H9" s="366">
        <v>44576</v>
      </c>
      <c r="I9" s="367">
        <v>1</v>
      </c>
      <c r="J9" s="368">
        <v>1</v>
      </c>
      <c r="K9" s="366">
        <v>44593</v>
      </c>
      <c r="L9" s="368" t="s">
        <v>948</v>
      </c>
      <c r="M9" s="368">
        <v>1</v>
      </c>
      <c r="N9" s="368">
        <v>11</v>
      </c>
      <c r="O9" s="369" t="s">
        <v>946</v>
      </c>
      <c r="P9" s="369">
        <v>0</v>
      </c>
      <c r="Q9" s="370">
        <v>0</v>
      </c>
      <c r="R9" s="370">
        <v>5</v>
      </c>
      <c r="S9" s="371" t="s">
        <v>1074</v>
      </c>
      <c r="T9" s="371" t="s">
        <v>200</v>
      </c>
      <c r="U9" s="372" t="s">
        <v>200</v>
      </c>
      <c r="V9" s="372">
        <v>3410261</v>
      </c>
      <c r="W9" s="372" t="s">
        <v>201</v>
      </c>
      <c r="X9" s="363" t="s">
        <v>944</v>
      </c>
      <c r="Y9" s="363" t="s">
        <v>936</v>
      </c>
      <c r="Z9" s="373" t="s">
        <v>935</v>
      </c>
      <c r="AA9" s="363" t="s">
        <v>204</v>
      </c>
      <c r="AB9" s="374" t="s">
        <v>937</v>
      </c>
      <c r="AC9" s="377" t="s">
        <v>938</v>
      </c>
      <c r="AD9" s="377" t="s">
        <v>941</v>
      </c>
      <c r="AE9" s="375" t="s">
        <v>1251</v>
      </c>
      <c r="AF9" s="376" t="s">
        <v>1247</v>
      </c>
      <c r="AG9" s="363" t="s">
        <v>59</v>
      </c>
    </row>
    <row r="10" spans="1:33" ht="15" hidden="1" customHeight="1" x14ac:dyDescent="0.25">
      <c r="A10" s="362">
        <v>2</v>
      </c>
      <c r="B10" s="363" t="s">
        <v>44</v>
      </c>
      <c r="C10" s="363" t="s">
        <v>953</v>
      </c>
      <c r="D10" s="363" t="s">
        <v>1166</v>
      </c>
      <c r="E10" s="363" t="s">
        <v>947</v>
      </c>
      <c r="F10" s="364">
        <v>22050000</v>
      </c>
      <c r="G10" s="365"/>
      <c r="H10" s="366">
        <v>44576</v>
      </c>
      <c r="I10" s="367">
        <v>1</v>
      </c>
      <c r="J10" s="368">
        <v>1</v>
      </c>
      <c r="K10" s="366">
        <v>44593</v>
      </c>
      <c r="L10" s="368" t="s">
        <v>948</v>
      </c>
      <c r="M10" s="368">
        <v>1</v>
      </c>
      <c r="N10" s="368">
        <v>7</v>
      </c>
      <c r="O10" s="369" t="s">
        <v>946</v>
      </c>
      <c r="P10" s="369">
        <v>0</v>
      </c>
      <c r="Q10" s="370">
        <v>0</v>
      </c>
      <c r="R10" s="370">
        <v>5</v>
      </c>
      <c r="S10" s="371" t="s">
        <v>1074</v>
      </c>
      <c r="T10" s="371" t="s">
        <v>200</v>
      </c>
      <c r="U10" s="372" t="s">
        <v>200</v>
      </c>
      <c r="V10" s="372">
        <v>3410261</v>
      </c>
      <c r="W10" s="372" t="s">
        <v>201</v>
      </c>
      <c r="X10" s="363" t="s">
        <v>945</v>
      </c>
      <c r="Y10" s="363" t="s">
        <v>936</v>
      </c>
      <c r="Z10" s="373" t="s">
        <v>935</v>
      </c>
      <c r="AA10" s="363" t="s">
        <v>204</v>
      </c>
      <c r="AB10" s="374" t="s">
        <v>937</v>
      </c>
      <c r="AC10" s="377" t="s">
        <v>938</v>
      </c>
      <c r="AD10" s="362" t="s">
        <v>941</v>
      </c>
      <c r="AE10" s="375" t="s">
        <v>1251</v>
      </c>
      <c r="AF10" s="376" t="s">
        <v>1247</v>
      </c>
      <c r="AG10" s="363" t="s">
        <v>59</v>
      </c>
    </row>
    <row r="11" spans="1:33" ht="15" hidden="1" customHeight="1" x14ac:dyDescent="0.25">
      <c r="A11" s="362" t="s">
        <v>49</v>
      </c>
      <c r="B11" s="363" t="s">
        <v>44</v>
      </c>
      <c r="C11" s="363" t="s">
        <v>953</v>
      </c>
      <c r="D11" s="363" t="s">
        <v>1166</v>
      </c>
      <c r="E11" s="363" t="s">
        <v>199</v>
      </c>
      <c r="F11" s="364">
        <v>932390000</v>
      </c>
      <c r="G11" s="365"/>
      <c r="H11" s="366">
        <v>44593</v>
      </c>
      <c r="I11" s="367">
        <v>2</v>
      </c>
      <c r="J11" s="368" t="s">
        <v>49</v>
      </c>
      <c r="K11" s="366">
        <v>44620</v>
      </c>
      <c r="L11" s="368" t="s">
        <v>948</v>
      </c>
      <c r="M11" s="368">
        <v>1</v>
      </c>
      <c r="N11" s="368">
        <v>10</v>
      </c>
      <c r="O11" s="369" t="s">
        <v>946</v>
      </c>
      <c r="P11" s="369">
        <v>0</v>
      </c>
      <c r="Q11" s="370">
        <v>0</v>
      </c>
      <c r="R11" s="370">
        <v>5</v>
      </c>
      <c r="S11" s="371" t="s">
        <v>1074</v>
      </c>
      <c r="T11" s="371" t="s">
        <v>200</v>
      </c>
      <c r="U11" s="372" t="s">
        <v>200</v>
      </c>
      <c r="V11" s="372">
        <v>3410261</v>
      </c>
      <c r="W11" s="372" t="s">
        <v>201</v>
      </c>
      <c r="X11" s="374" t="s">
        <v>1164</v>
      </c>
      <c r="Y11" s="363" t="s">
        <v>936</v>
      </c>
      <c r="Z11" s="373" t="s">
        <v>949</v>
      </c>
      <c r="AA11" s="363" t="s">
        <v>217</v>
      </c>
      <c r="AB11" s="378" t="s">
        <v>1255</v>
      </c>
      <c r="AC11" s="377" t="s">
        <v>951</v>
      </c>
      <c r="AD11" s="377" t="s">
        <v>950</v>
      </c>
      <c r="AE11" s="375" t="s">
        <v>49</v>
      </c>
      <c r="AF11" s="376" t="s">
        <v>1247</v>
      </c>
      <c r="AG11" s="363" t="s">
        <v>59</v>
      </c>
    </row>
    <row r="12" spans="1:33" ht="15" hidden="1" customHeight="1" x14ac:dyDescent="0.25">
      <c r="A12" s="362">
        <v>3</v>
      </c>
      <c r="B12" s="363" t="s">
        <v>44</v>
      </c>
      <c r="C12" s="363" t="s">
        <v>953</v>
      </c>
      <c r="D12" s="363" t="s">
        <v>1166</v>
      </c>
      <c r="E12" s="363" t="s">
        <v>319</v>
      </c>
      <c r="F12" s="364">
        <v>35000000</v>
      </c>
      <c r="G12" s="365"/>
      <c r="H12" s="366">
        <v>44576</v>
      </c>
      <c r="I12" s="367">
        <v>1</v>
      </c>
      <c r="J12" s="368">
        <v>1</v>
      </c>
      <c r="K12" s="366">
        <v>44593</v>
      </c>
      <c r="L12" s="368" t="s">
        <v>948</v>
      </c>
      <c r="M12" s="368">
        <v>1</v>
      </c>
      <c r="N12" s="368">
        <v>7</v>
      </c>
      <c r="O12" s="369" t="s">
        <v>946</v>
      </c>
      <c r="P12" s="369">
        <v>0</v>
      </c>
      <c r="Q12" s="370">
        <v>0</v>
      </c>
      <c r="R12" s="370">
        <v>5</v>
      </c>
      <c r="S12" s="371" t="s">
        <v>1074</v>
      </c>
      <c r="T12" s="371" t="s">
        <v>200</v>
      </c>
      <c r="U12" s="372" t="s">
        <v>200</v>
      </c>
      <c r="V12" s="372">
        <v>3410261</v>
      </c>
      <c r="W12" s="372" t="s">
        <v>201</v>
      </c>
      <c r="X12" s="363" t="s">
        <v>965</v>
      </c>
      <c r="Y12" s="363" t="s">
        <v>936</v>
      </c>
      <c r="Z12" s="373" t="s">
        <v>949</v>
      </c>
      <c r="AA12" s="363" t="s">
        <v>217</v>
      </c>
      <c r="AB12" s="379" t="s">
        <v>1255</v>
      </c>
      <c r="AC12" s="377" t="s">
        <v>951</v>
      </c>
      <c r="AD12" s="377" t="s">
        <v>950</v>
      </c>
      <c r="AE12" s="375" t="s">
        <v>1251</v>
      </c>
      <c r="AF12" s="376" t="s">
        <v>1247</v>
      </c>
      <c r="AG12" s="363" t="s">
        <v>59</v>
      </c>
    </row>
    <row r="13" spans="1:33" ht="15" hidden="1" customHeight="1" x14ac:dyDescent="0.25">
      <c r="A13" s="362" t="s">
        <v>49</v>
      </c>
      <c r="B13" s="363" t="s">
        <v>44</v>
      </c>
      <c r="C13" s="363" t="s">
        <v>953</v>
      </c>
      <c r="D13" s="363" t="s">
        <v>1166</v>
      </c>
      <c r="E13" s="363" t="s">
        <v>199</v>
      </c>
      <c r="F13" s="364">
        <v>145545000</v>
      </c>
      <c r="G13" s="365"/>
      <c r="H13" s="366">
        <v>44593</v>
      </c>
      <c r="I13" s="367">
        <v>2</v>
      </c>
      <c r="J13" s="368" t="s">
        <v>49</v>
      </c>
      <c r="K13" s="366">
        <v>44620</v>
      </c>
      <c r="L13" s="368" t="s">
        <v>948</v>
      </c>
      <c r="M13" s="368">
        <v>1</v>
      </c>
      <c r="N13" s="368">
        <v>10</v>
      </c>
      <c r="O13" s="369" t="s">
        <v>946</v>
      </c>
      <c r="P13" s="369">
        <v>0</v>
      </c>
      <c r="Q13" s="370">
        <v>0</v>
      </c>
      <c r="R13" s="370">
        <v>5</v>
      </c>
      <c r="S13" s="371" t="s">
        <v>1074</v>
      </c>
      <c r="T13" s="371" t="s">
        <v>200</v>
      </c>
      <c r="U13" s="372" t="s">
        <v>200</v>
      </c>
      <c r="V13" s="372">
        <v>3410261</v>
      </c>
      <c r="W13" s="372" t="s">
        <v>201</v>
      </c>
      <c r="X13" s="363" t="s">
        <v>1164</v>
      </c>
      <c r="Y13" s="363" t="s">
        <v>936</v>
      </c>
      <c r="Z13" s="373" t="s">
        <v>949</v>
      </c>
      <c r="AA13" s="363" t="s">
        <v>217</v>
      </c>
      <c r="AB13" s="378" t="s">
        <v>1256</v>
      </c>
      <c r="AC13" s="377" t="s">
        <v>938</v>
      </c>
      <c r="AD13" s="377" t="s">
        <v>224</v>
      </c>
      <c r="AE13" s="375" t="s">
        <v>49</v>
      </c>
      <c r="AF13" s="376" t="s">
        <v>1247</v>
      </c>
      <c r="AG13" s="363" t="s">
        <v>59</v>
      </c>
    </row>
    <row r="14" spans="1:33" ht="15" hidden="1" customHeight="1" x14ac:dyDescent="0.25">
      <c r="A14" s="362">
        <v>4</v>
      </c>
      <c r="B14" s="363" t="s">
        <v>44</v>
      </c>
      <c r="C14" s="363" t="s">
        <v>954</v>
      </c>
      <c r="D14" s="376" t="s">
        <v>1170</v>
      </c>
      <c r="E14" s="363" t="s">
        <v>815</v>
      </c>
      <c r="F14" s="364">
        <v>392657000</v>
      </c>
      <c r="G14" s="365"/>
      <c r="H14" s="366">
        <v>44612</v>
      </c>
      <c r="I14" s="367">
        <v>2</v>
      </c>
      <c r="J14" s="368">
        <v>3</v>
      </c>
      <c r="K14" s="366">
        <v>44270</v>
      </c>
      <c r="L14" s="368" t="s">
        <v>955</v>
      </c>
      <c r="M14" s="368">
        <v>0</v>
      </c>
      <c r="N14" s="368">
        <v>75</v>
      </c>
      <c r="O14" s="369" t="s">
        <v>946</v>
      </c>
      <c r="P14" s="369">
        <v>0</v>
      </c>
      <c r="Q14" s="370">
        <v>0</v>
      </c>
      <c r="R14" s="370">
        <v>5</v>
      </c>
      <c r="S14" s="371" t="s">
        <v>1074</v>
      </c>
      <c r="T14" s="371" t="s">
        <v>200</v>
      </c>
      <c r="U14" s="372" t="s">
        <v>200</v>
      </c>
      <c r="V14" s="372">
        <v>3410261</v>
      </c>
      <c r="W14" s="372" t="s">
        <v>201</v>
      </c>
      <c r="X14" s="363" t="s">
        <v>1025</v>
      </c>
      <c r="Y14" s="363" t="s">
        <v>936</v>
      </c>
      <c r="Z14" s="373" t="s">
        <v>952</v>
      </c>
      <c r="AA14" s="363" t="s">
        <v>956</v>
      </c>
      <c r="AB14" s="378" t="s">
        <v>1257</v>
      </c>
      <c r="AC14" s="377" t="s">
        <v>951</v>
      </c>
      <c r="AD14" s="377" t="s">
        <v>957</v>
      </c>
      <c r="AE14" s="375" t="s">
        <v>1248</v>
      </c>
      <c r="AF14" s="376" t="s">
        <v>1247</v>
      </c>
      <c r="AG14" s="363" t="s">
        <v>59</v>
      </c>
    </row>
    <row r="15" spans="1:33" ht="15" hidden="1" customHeight="1" x14ac:dyDescent="0.25">
      <c r="A15" s="362">
        <v>5</v>
      </c>
      <c r="B15" s="363" t="s">
        <v>44</v>
      </c>
      <c r="C15" s="363" t="s">
        <v>953</v>
      </c>
      <c r="D15" s="363" t="s">
        <v>1166</v>
      </c>
      <c r="E15" s="363" t="s">
        <v>947</v>
      </c>
      <c r="F15" s="364">
        <v>14400000</v>
      </c>
      <c r="G15" s="365"/>
      <c r="H15" s="366">
        <v>44576</v>
      </c>
      <c r="I15" s="367">
        <v>1</v>
      </c>
      <c r="J15" s="368">
        <v>1</v>
      </c>
      <c r="K15" s="366">
        <v>44593</v>
      </c>
      <c r="L15" s="368" t="s">
        <v>948</v>
      </c>
      <c r="M15" s="368">
        <v>1</v>
      </c>
      <c r="N15" s="368">
        <v>6</v>
      </c>
      <c r="O15" s="369" t="s">
        <v>946</v>
      </c>
      <c r="P15" s="369">
        <v>0</v>
      </c>
      <c r="Q15" s="370">
        <v>0</v>
      </c>
      <c r="R15" s="370">
        <v>5</v>
      </c>
      <c r="S15" s="371" t="s">
        <v>1074</v>
      </c>
      <c r="T15" s="371" t="s">
        <v>200</v>
      </c>
      <c r="U15" s="372" t="s">
        <v>200</v>
      </c>
      <c r="V15" s="372">
        <v>3410261</v>
      </c>
      <c r="W15" s="372" t="s">
        <v>201</v>
      </c>
      <c r="X15" s="363" t="s">
        <v>958</v>
      </c>
      <c r="Y15" s="363" t="s">
        <v>936</v>
      </c>
      <c r="Z15" s="373" t="s">
        <v>952</v>
      </c>
      <c r="AA15" s="363" t="s">
        <v>956</v>
      </c>
      <c r="AB15" s="378" t="s">
        <v>1257</v>
      </c>
      <c r="AC15" s="377" t="s">
        <v>951</v>
      </c>
      <c r="AD15" s="377" t="s">
        <v>957</v>
      </c>
      <c r="AE15" s="375" t="s">
        <v>1251</v>
      </c>
      <c r="AF15" s="376" t="s">
        <v>1247</v>
      </c>
      <c r="AG15" s="363" t="s">
        <v>59</v>
      </c>
    </row>
    <row r="16" spans="1:33" ht="15" hidden="1" customHeight="1" x14ac:dyDescent="0.25">
      <c r="A16" s="362">
        <v>6</v>
      </c>
      <c r="B16" s="363" t="s">
        <v>44</v>
      </c>
      <c r="C16" s="363" t="s">
        <v>953</v>
      </c>
      <c r="D16" s="363" t="s">
        <v>1166</v>
      </c>
      <c r="E16" s="363" t="s">
        <v>947</v>
      </c>
      <c r="F16" s="364">
        <v>14400000</v>
      </c>
      <c r="G16" s="365"/>
      <c r="H16" s="366">
        <v>44576</v>
      </c>
      <c r="I16" s="367">
        <v>1</v>
      </c>
      <c r="J16" s="368">
        <v>1</v>
      </c>
      <c r="K16" s="366">
        <v>44593</v>
      </c>
      <c r="L16" s="368" t="s">
        <v>948</v>
      </c>
      <c r="M16" s="368">
        <v>1</v>
      </c>
      <c r="N16" s="368">
        <v>6</v>
      </c>
      <c r="O16" s="369" t="s">
        <v>946</v>
      </c>
      <c r="P16" s="369">
        <v>0</v>
      </c>
      <c r="Q16" s="370">
        <v>0</v>
      </c>
      <c r="R16" s="370">
        <v>5</v>
      </c>
      <c r="S16" s="371" t="s">
        <v>1074</v>
      </c>
      <c r="T16" s="371" t="s">
        <v>200</v>
      </c>
      <c r="U16" s="372" t="s">
        <v>200</v>
      </c>
      <c r="V16" s="372">
        <v>3410261</v>
      </c>
      <c r="W16" s="372" t="s">
        <v>201</v>
      </c>
      <c r="X16" s="363" t="s">
        <v>959</v>
      </c>
      <c r="Y16" s="363" t="s">
        <v>936</v>
      </c>
      <c r="Z16" s="373" t="s">
        <v>952</v>
      </c>
      <c r="AA16" s="363" t="s">
        <v>956</v>
      </c>
      <c r="AB16" s="378" t="s">
        <v>1257</v>
      </c>
      <c r="AC16" s="377" t="s">
        <v>951</v>
      </c>
      <c r="AD16" s="377" t="s">
        <v>957</v>
      </c>
      <c r="AE16" s="375" t="s">
        <v>1251</v>
      </c>
      <c r="AF16" s="376" t="s">
        <v>1247</v>
      </c>
      <c r="AG16" s="363" t="s">
        <v>59</v>
      </c>
    </row>
    <row r="17" spans="1:33" ht="15" hidden="1" customHeight="1" x14ac:dyDescent="0.25">
      <c r="A17" s="362">
        <v>7</v>
      </c>
      <c r="B17" s="363" t="s">
        <v>44</v>
      </c>
      <c r="C17" s="363" t="s">
        <v>953</v>
      </c>
      <c r="D17" s="363" t="s">
        <v>1166</v>
      </c>
      <c r="E17" s="363" t="s">
        <v>947</v>
      </c>
      <c r="F17" s="364">
        <v>21000000</v>
      </c>
      <c r="G17" s="365"/>
      <c r="H17" s="366">
        <v>44576</v>
      </c>
      <c r="I17" s="367">
        <v>1</v>
      </c>
      <c r="J17" s="368">
        <v>1</v>
      </c>
      <c r="K17" s="366">
        <v>44593</v>
      </c>
      <c r="L17" s="368" t="s">
        <v>948</v>
      </c>
      <c r="M17" s="368">
        <v>1</v>
      </c>
      <c r="N17" s="368">
        <v>6</v>
      </c>
      <c r="O17" s="369" t="s">
        <v>946</v>
      </c>
      <c r="P17" s="369">
        <v>0</v>
      </c>
      <c r="Q17" s="370">
        <v>0</v>
      </c>
      <c r="R17" s="370">
        <v>5</v>
      </c>
      <c r="S17" s="371" t="s">
        <v>1074</v>
      </c>
      <c r="T17" s="371" t="s">
        <v>200</v>
      </c>
      <c r="U17" s="372" t="s">
        <v>200</v>
      </c>
      <c r="V17" s="372">
        <v>3410261</v>
      </c>
      <c r="W17" s="372" t="s">
        <v>201</v>
      </c>
      <c r="X17" s="363" t="s">
        <v>960</v>
      </c>
      <c r="Y17" s="363" t="s">
        <v>936</v>
      </c>
      <c r="Z17" s="373" t="s">
        <v>952</v>
      </c>
      <c r="AA17" s="363" t="s">
        <v>956</v>
      </c>
      <c r="AB17" s="378" t="s">
        <v>1257</v>
      </c>
      <c r="AC17" s="377" t="s">
        <v>951</v>
      </c>
      <c r="AD17" s="377" t="s">
        <v>957</v>
      </c>
      <c r="AE17" s="375" t="s">
        <v>1251</v>
      </c>
      <c r="AF17" s="376" t="s">
        <v>1247</v>
      </c>
      <c r="AG17" s="363" t="s">
        <v>59</v>
      </c>
    </row>
    <row r="18" spans="1:33" ht="15" hidden="1" customHeight="1" x14ac:dyDescent="0.25">
      <c r="A18" s="362">
        <v>8</v>
      </c>
      <c r="B18" s="363" t="s">
        <v>44</v>
      </c>
      <c r="C18" s="380" t="s">
        <v>1163</v>
      </c>
      <c r="D18" s="376" t="s">
        <v>1171</v>
      </c>
      <c r="E18" s="363" t="s">
        <v>964</v>
      </c>
      <c r="F18" s="364">
        <v>185714000</v>
      </c>
      <c r="G18" s="365"/>
      <c r="H18" s="366">
        <v>44612</v>
      </c>
      <c r="I18" s="367">
        <v>2</v>
      </c>
      <c r="J18" s="368">
        <v>4</v>
      </c>
      <c r="K18" s="366">
        <v>44336</v>
      </c>
      <c r="L18" s="368" t="s">
        <v>948</v>
      </c>
      <c r="M18" s="368">
        <v>1</v>
      </c>
      <c r="N18" s="368">
        <v>5</v>
      </c>
      <c r="O18" s="369" t="s">
        <v>946</v>
      </c>
      <c r="P18" s="369">
        <v>0</v>
      </c>
      <c r="Q18" s="370">
        <v>0</v>
      </c>
      <c r="R18" s="370">
        <v>5</v>
      </c>
      <c r="S18" s="371" t="s">
        <v>1074</v>
      </c>
      <c r="T18" s="371" t="s">
        <v>200</v>
      </c>
      <c r="U18" s="372" t="s">
        <v>200</v>
      </c>
      <c r="V18" s="372">
        <v>3410261</v>
      </c>
      <c r="W18" s="372" t="s">
        <v>201</v>
      </c>
      <c r="X18" s="363" t="s">
        <v>1026</v>
      </c>
      <c r="Y18" s="363" t="s">
        <v>936</v>
      </c>
      <c r="Z18" s="373" t="s">
        <v>961</v>
      </c>
      <c r="AA18" s="363" t="s">
        <v>962</v>
      </c>
      <c r="AB18" s="378" t="s">
        <v>1258</v>
      </c>
      <c r="AC18" s="377" t="s">
        <v>951</v>
      </c>
      <c r="AD18" s="363" t="s">
        <v>963</v>
      </c>
      <c r="AE18" s="375" t="s">
        <v>1253</v>
      </c>
      <c r="AF18" s="376" t="s">
        <v>1247</v>
      </c>
      <c r="AG18" s="363" t="s">
        <v>59</v>
      </c>
    </row>
    <row r="19" spans="1:33" ht="15" hidden="1" customHeight="1" x14ac:dyDescent="0.25">
      <c r="A19" s="362">
        <v>9</v>
      </c>
      <c r="B19" s="363" t="s">
        <v>44</v>
      </c>
      <c r="C19" s="363" t="s">
        <v>953</v>
      </c>
      <c r="D19" s="363" t="s">
        <v>1166</v>
      </c>
      <c r="E19" s="363" t="s">
        <v>319</v>
      </c>
      <c r="F19" s="364">
        <v>30000000</v>
      </c>
      <c r="G19" s="365"/>
      <c r="H19" s="366">
        <v>44576</v>
      </c>
      <c r="I19" s="367">
        <v>1</v>
      </c>
      <c r="J19" s="368">
        <v>1</v>
      </c>
      <c r="K19" s="366">
        <v>44593</v>
      </c>
      <c r="L19" s="368" t="s">
        <v>948</v>
      </c>
      <c r="M19" s="368">
        <v>1</v>
      </c>
      <c r="N19" s="368">
        <v>6</v>
      </c>
      <c r="O19" s="369" t="s">
        <v>946</v>
      </c>
      <c r="P19" s="369">
        <v>0</v>
      </c>
      <c r="Q19" s="370">
        <v>0</v>
      </c>
      <c r="R19" s="370">
        <v>5</v>
      </c>
      <c r="S19" s="371" t="s">
        <v>1074</v>
      </c>
      <c r="T19" s="371" t="s">
        <v>200</v>
      </c>
      <c r="U19" s="372" t="s">
        <v>200</v>
      </c>
      <c r="V19" s="372">
        <v>3410261</v>
      </c>
      <c r="W19" s="372" t="s">
        <v>201</v>
      </c>
      <c r="X19" s="363" t="s">
        <v>975</v>
      </c>
      <c r="Y19" s="363" t="s">
        <v>936</v>
      </c>
      <c r="Z19" s="373" t="s">
        <v>961</v>
      </c>
      <c r="AA19" s="363" t="s">
        <v>962</v>
      </c>
      <c r="AB19" s="378" t="s">
        <v>1258</v>
      </c>
      <c r="AC19" s="377" t="s">
        <v>951</v>
      </c>
      <c r="AD19" s="363" t="s">
        <v>963</v>
      </c>
      <c r="AE19" s="375" t="s">
        <v>1251</v>
      </c>
      <c r="AF19" s="376" t="s">
        <v>1247</v>
      </c>
      <c r="AG19" s="363" t="s">
        <v>59</v>
      </c>
    </row>
    <row r="20" spans="1:33" ht="15" hidden="1" customHeight="1" x14ac:dyDescent="0.25">
      <c r="A20" s="362">
        <v>10</v>
      </c>
      <c r="B20" s="363" t="s">
        <v>44</v>
      </c>
      <c r="C20" s="363" t="s">
        <v>953</v>
      </c>
      <c r="D20" s="363" t="s">
        <v>1166</v>
      </c>
      <c r="E20" s="363" t="s">
        <v>319</v>
      </c>
      <c r="F20" s="364">
        <v>55000000</v>
      </c>
      <c r="G20" s="365"/>
      <c r="H20" s="366">
        <v>44576</v>
      </c>
      <c r="I20" s="367">
        <v>1</v>
      </c>
      <c r="J20" s="368">
        <v>1</v>
      </c>
      <c r="K20" s="366">
        <v>44593</v>
      </c>
      <c r="L20" s="368" t="s">
        <v>948</v>
      </c>
      <c r="M20" s="368">
        <v>1</v>
      </c>
      <c r="N20" s="368">
        <v>10</v>
      </c>
      <c r="O20" s="369" t="s">
        <v>946</v>
      </c>
      <c r="P20" s="369">
        <v>0</v>
      </c>
      <c r="Q20" s="370">
        <v>0</v>
      </c>
      <c r="R20" s="370">
        <v>5</v>
      </c>
      <c r="S20" s="371" t="s">
        <v>1074</v>
      </c>
      <c r="T20" s="371" t="s">
        <v>200</v>
      </c>
      <c r="U20" s="372" t="s">
        <v>200</v>
      </c>
      <c r="V20" s="372">
        <v>3410261</v>
      </c>
      <c r="W20" s="372" t="s">
        <v>201</v>
      </c>
      <c r="X20" s="363" t="s">
        <v>966</v>
      </c>
      <c r="Y20" s="363" t="s">
        <v>936</v>
      </c>
      <c r="Z20" s="373" t="s">
        <v>961</v>
      </c>
      <c r="AA20" s="363" t="s">
        <v>962</v>
      </c>
      <c r="AB20" s="378" t="s">
        <v>1258</v>
      </c>
      <c r="AC20" s="377" t="s">
        <v>951</v>
      </c>
      <c r="AD20" s="363" t="s">
        <v>963</v>
      </c>
      <c r="AE20" s="375" t="s">
        <v>1251</v>
      </c>
      <c r="AF20" s="376" t="s">
        <v>1247</v>
      </c>
      <c r="AG20" s="363" t="s">
        <v>59</v>
      </c>
    </row>
    <row r="21" spans="1:33" ht="15" hidden="1" customHeight="1" x14ac:dyDescent="0.25">
      <c r="A21" s="362">
        <v>11</v>
      </c>
      <c r="B21" s="363" t="s">
        <v>44</v>
      </c>
      <c r="C21" s="363" t="s">
        <v>974</v>
      </c>
      <c r="D21" s="363" t="s">
        <v>1167</v>
      </c>
      <c r="E21" s="363" t="s">
        <v>964</v>
      </c>
      <c r="F21" s="364">
        <v>586939000</v>
      </c>
      <c r="G21" s="365"/>
      <c r="H21" s="366">
        <v>44612</v>
      </c>
      <c r="I21" s="367">
        <v>2</v>
      </c>
      <c r="J21" s="368">
        <v>3</v>
      </c>
      <c r="K21" s="366">
        <v>44635</v>
      </c>
      <c r="L21" s="368" t="s">
        <v>948</v>
      </c>
      <c r="M21" s="368">
        <v>1</v>
      </c>
      <c r="N21" s="368">
        <v>6</v>
      </c>
      <c r="O21" s="369" t="s">
        <v>946</v>
      </c>
      <c r="P21" s="369">
        <v>0</v>
      </c>
      <c r="Q21" s="370">
        <v>0</v>
      </c>
      <c r="R21" s="370">
        <v>5</v>
      </c>
      <c r="S21" s="371" t="s">
        <v>1074</v>
      </c>
      <c r="T21" s="371" t="s">
        <v>200</v>
      </c>
      <c r="U21" s="372" t="s">
        <v>200</v>
      </c>
      <c r="V21" s="372">
        <v>3410261</v>
      </c>
      <c r="W21" s="372" t="s">
        <v>201</v>
      </c>
      <c r="X21" s="363" t="s">
        <v>1027</v>
      </c>
      <c r="Y21" s="363" t="s">
        <v>936</v>
      </c>
      <c r="Z21" s="373" t="s">
        <v>967</v>
      </c>
      <c r="AA21" s="363" t="s">
        <v>230</v>
      </c>
      <c r="AB21" s="378" t="s">
        <v>1259</v>
      </c>
      <c r="AC21" s="377" t="s">
        <v>951</v>
      </c>
      <c r="AD21" s="373" t="s">
        <v>968</v>
      </c>
      <c r="AE21" s="375" t="s">
        <v>1249</v>
      </c>
      <c r="AF21" s="376" t="s">
        <v>1247</v>
      </c>
      <c r="AG21" s="363" t="s">
        <v>59</v>
      </c>
    </row>
    <row r="22" spans="1:33" ht="15" hidden="1" customHeight="1" x14ac:dyDescent="0.25">
      <c r="A22" s="362">
        <v>12</v>
      </c>
      <c r="B22" s="363" t="s">
        <v>44</v>
      </c>
      <c r="C22" s="380" t="s">
        <v>1163</v>
      </c>
      <c r="D22" s="376" t="s">
        <v>1171</v>
      </c>
      <c r="E22" s="363" t="s">
        <v>964</v>
      </c>
      <c r="F22" s="381">
        <v>257550000</v>
      </c>
      <c r="G22" s="365"/>
      <c r="H22" s="366">
        <v>44612</v>
      </c>
      <c r="I22" s="367">
        <v>2</v>
      </c>
      <c r="J22" s="368">
        <v>5</v>
      </c>
      <c r="K22" s="366">
        <v>44713</v>
      </c>
      <c r="L22" s="368" t="s">
        <v>948</v>
      </c>
      <c r="M22" s="368">
        <v>1</v>
      </c>
      <c r="N22" s="368">
        <v>3</v>
      </c>
      <c r="O22" s="369" t="s">
        <v>946</v>
      </c>
      <c r="P22" s="369">
        <v>0</v>
      </c>
      <c r="Q22" s="370">
        <v>0</v>
      </c>
      <c r="R22" s="370">
        <v>5</v>
      </c>
      <c r="S22" s="371" t="s">
        <v>1074</v>
      </c>
      <c r="T22" s="371" t="s">
        <v>200</v>
      </c>
      <c r="U22" s="372" t="s">
        <v>200</v>
      </c>
      <c r="V22" s="372">
        <v>3410261</v>
      </c>
      <c r="W22" s="372" t="s">
        <v>201</v>
      </c>
      <c r="X22" s="363" t="s">
        <v>1028</v>
      </c>
      <c r="Y22" s="363" t="s">
        <v>936</v>
      </c>
      <c r="Z22" s="373" t="s">
        <v>967</v>
      </c>
      <c r="AA22" s="363" t="s">
        <v>230</v>
      </c>
      <c r="AB22" s="378" t="s">
        <v>1260</v>
      </c>
      <c r="AC22" s="377" t="s">
        <v>969</v>
      </c>
      <c r="AD22" s="373" t="s">
        <v>971</v>
      </c>
      <c r="AE22" s="375" t="s">
        <v>1252</v>
      </c>
      <c r="AF22" s="376" t="s">
        <v>1247</v>
      </c>
      <c r="AG22" s="363" t="s">
        <v>59</v>
      </c>
    </row>
    <row r="23" spans="1:33" ht="15" hidden="1" customHeight="1" x14ac:dyDescent="0.25">
      <c r="A23" s="362">
        <v>13</v>
      </c>
      <c r="B23" s="363" t="s">
        <v>44</v>
      </c>
      <c r="C23" s="363" t="s">
        <v>953</v>
      </c>
      <c r="D23" s="363" t="s">
        <v>1166</v>
      </c>
      <c r="E23" s="363" t="s">
        <v>947</v>
      </c>
      <c r="F23" s="364">
        <v>14400000</v>
      </c>
      <c r="G23" s="365"/>
      <c r="H23" s="366">
        <v>44576</v>
      </c>
      <c r="I23" s="367">
        <v>1</v>
      </c>
      <c r="J23" s="368">
        <v>1</v>
      </c>
      <c r="K23" s="366">
        <v>44593</v>
      </c>
      <c r="L23" s="368" t="s">
        <v>948</v>
      </c>
      <c r="M23" s="368">
        <v>1</v>
      </c>
      <c r="N23" s="368">
        <v>6</v>
      </c>
      <c r="O23" s="369" t="s">
        <v>946</v>
      </c>
      <c r="P23" s="369">
        <v>0</v>
      </c>
      <c r="Q23" s="370">
        <v>0</v>
      </c>
      <c r="R23" s="370">
        <v>5</v>
      </c>
      <c r="S23" s="371" t="s">
        <v>1074</v>
      </c>
      <c r="T23" s="371" t="s">
        <v>200</v>
      </c>
      <c r="U23" s="372" t="s">
        <v>200</v>
      </c>
      <c r="V23" s="372">
        <v>3410261</v>
      </c>
      <c r="W23" s="372" t="s">
        <v>201</v>
      </c>
      <c r="X23" s="363" t="s">
        <v>972</v>
      </c>
      <c r="Y23" s="363" t="s">
        <v>936</v>
      </c>
      <c r="Z23" s="373" t="s">
        <v>967</v>
      </c>
      <c r="AA23" s="363" t="s">
        <v>230</v>
      </c>
      <c r="AB23" s="378" t="s">
        <v>1260</v>
      </c>
      <c r="AC23" s="377" t="s">
        <v>969</v>
      </c>
      <c r="AD23" s="373" t="s">
        <v>971</v>
      </c>
      <c r="AE23" s="375" t="s">
        <v>1251</v>
      </c>
      <c r="AF23" s="376" t="s">
        <v>1247</v>
      </c>
      <c r="AG23" s="363" t="s">
        <v>59</v>
      </c>
    </row>
    <row r="24" spans="1:33" ht="15" hidden="1" customHeight="1" x14ac:dyDescent="0.25">
      <c r="A24" s="362">
        <v>14</v>
      </c>
      <c r="B24" s="363" t="s">
        <v>44</v>
      </c>
      <c r="C24" s="363" t="s">
        <v>953</v>
      </c>
      <c r="D24" s="363" t="s">
        <v>1166</v>
      </c>
      <c r="E24" s="363" t="s">
        <v>947</v>
      </c>
      <c r="F24" s="364">
        <v>19140000</v>
      </c>
      <c r="G24" s="365"/>
      <c r="H24" s="366">
        <v>44576</v>
      </c>
      <c r="I24" s="367">
        <v>1</v>
      </c>
      <c r="J24" s="368">
        <v>1</v>
      </c>
      <c r="K24" s="366">
        <v>44593</v>
      </c>
      <c r="L24" s="368" t="s">
        <v>948</v>
      </c>
      <c r="M24" s="368">
        <v>1</v>
      </c>
      <c r="N24" s="368">
        <v>6</v>
      </c>
      <c r="O24" s="369" t="s">
        <v>946</v>
      </c>
      <c r="P24" s="369">
        <v>0</v>
      </c>
      <c r="Q24" s="370">
        <v>0</v>
      </c>
      <c r="R24" s="370">
        <v>5</v>
      </c>
      <c r="S24" s="371" t="s">
        <v>1074</v>
      </c>
      <c r="T24" s="371" t="s">
        <v>200</v>
      </c>
      <c r="U24" s="372" t="s">
        <v>200</v>
      </c>
      <c r="V24" s="372">
        <v>3410261</v>
      </c>
      <c r="W24" s="372" t="s">
        <v>201</v>
      </c>
      <c r="X24" s="363" t="s">
        <v>973</v>
      </c>
      <c r="Y24" s="363" t="s">
        <v>936</v>
      </c>
      <c r="Z24" s="373" t="s">
        <v>967</v>
      </c>
      <c r="AA24" s="363" t="s">
        <v>230</v>
      </c>
      <c r="AB24" s="378" t="s">
        <v>1260</v>
      </c>
      <c r="AC24" s="377" t="s">
        <v>969</v>
      </c>
      <c r="AD24" s="373" t="s">
        <v>971</v>
      </c>
      <c r="AE24" s="375" t="s">
        <v>1251</v>
      </c>
      <c r="AF24" s="376" t="s">
        <v>1247</v>
      </c>
      <c r="AG24" s="363" t="s">
        <v>59</v>
      </c>
    </row>
    <row r="25" spans="1:33" ht="15" hidden="1" customHeight="1" x14ac:dyDescent="0.25">
      <c r="A25" s="362">
        <v>15</v>
      </c>
      <c r="B25" s="363" t="s">
        <v>44</v>
      </c>
      <c r="C25" s="363" t="s">
        <v>974</v>
      </c>
      <c r="D25" s="363" t="s">
        <v>1168</v>
      </c>
      <c r="E25" s="363" t="s">
        <v>234</v>
      </c>
      <c r="F25" s="364">
        <v>294090400</v>
      </c>
      <c r="G25" s="365"/>
      <c r="H25" s="366">
        <v>44612</v>
      </c>
      <c r="I25" s="367">
        <v>2</v>
      </c>
      <c r="J25" s="368">
        <v>6</v>
      </c>
      <c r="K25" s="366">
        <v>44743</v>
      </c>
      <c r="L25" s="368" t="s">
        <v>948</v>
      </c>
      <c r="M25" s="368">
        <v>1</v>
      </c>
      <c r="N25" s="368">
        <v>6</v>
      </c>
      <c r="O25" s="369" t="s">
        <v>946</v>
      </c>
      <c r="P25" s="369">
        <v>0</v>
      </c>
      <c r="Q25" s="370">
        <v>0</v>
      </c>
      <c r="R25" s="370">
        <v>5</v>
      </c>
      <c r="S25" s="371" t="s">
        <v>1074</v>
      </c>
      <c r="T25" s="371" t="s">
        <v>200</v>
      </c>
      <c r="U25" s="372" t="s">
        <v>200</v>
      </c>
      <c r="V25" s="372">
        <v>3410261</v>
      </c>
      <c r="W25" s="372" t="s">
        <v>201</v>
      </c>
      <c r="X25" s="363" t="s">
        <v>1242</v>
      </c>
      <c r="Y25" s="363" t="s">
        <v>936</v>
      </c>
      <c r="Z25" s="373" t="s">
        <v>967</v>
      </c>
      <c r="AA25" s="363" t="s">
        <v>230</v>
      </c>
      <c r="AB25" s="378" t="s">
        <v>1261</v>
      </c>
      <c r="AC25" s="377" t="s">
        <v>970</v>
      </c>
      <c r="AD25" s="373" t="s">
        <v>237</v>
      </c>
      <c r="AE25" s="375" t="s">
        <v>1250</v>
      </c>
      <c r="AF25" s="376" t="s">
        <v>1247</v>
      </c>
      <c r="AG25" s="363" t="s">
        <v>59</v>
      </c>
    </row>
    <row r="26" spans="1:33" ht="15" hidden="1" customHeight="1" x14ac:dyDescent="0.25">
      <c r="A26" s="362">
        <v>16</v>
      </c>
      <c r="B26" s="363" t="s">
        <v>44</v>
      </c>
      <c r="C26" s="363" t="s">
        <v>954</v>
      </c>
      <c r="D26" s="376" t="s">
        <v>1170</v>
      </c>
      <c r="E26" s="363" t="s">
        <v>815</v>
      </c>
      <c r="F26" s="364">
        <v>73522600</v>
      </c>
      <c r="G26" s="365"/>
      <c r="H26" s="366">
        <v>44630</v>
      </c>
      <c r="I26" s="367">
        <v>3</v>
      </c>
      <c r="J26" s="368">
        <v>6</v>
      </c>
      <c r="K26" s="366">
        <v>44378</v>
      </c>
      <c r="L26" s="368" t="s">
        <v>948</v>
      </c>
      <c r="M26" s="368">
        <v>1</v>
      </c>
      <c r="N26" s="368">
        <v>2</v>
      </c>
      <c r="O26" s="369" t="s">
        <v>946</v>
      </c>
      <c r="P26" s="369">
        <v>0</v>
      </c>
      <c r="Q26" s="370">
        <v>0</v>
      </c>
      <c r="R26" s="370">
        <v>5</v>
      </c>
      <c r="S26" s="371" t="s">
        <v>1074</v>
      </c>
      <c r="T26" s="371" t="s">
        <v>200</v>
      </c>
      <c r="U26" s="372" t="s">
        <v>200</v>
      </c>
      <c r="V26" s="372">
        <v>3410261</v>
      </c>
      <c r="W26" s="372" t="s">
        <v>201</v>
      </c>
      <c r="X26" s="363" t="s">
        <v>1243</v>
      </c>
      <c r="Y26" s="363" t="s">
        <v>936</v>
      </c>
      <c r="Z26" s="373" t="s">
        <v>967</v>
      </c>
      <c r="AA26" s="363" t="s">
        <v>230</v>
      </c>
      <c r="AB26" s="378" t="s">
        <v>1261</v>
      </c>
      <c r="AC26" s="377" t="s">
        <v>970</v>
      </c>
      <c r="AD26" s="373" t="s">
        <v>237</v>
      </c>
      <c r="AE26" s="375" t="s">
        <v>1029</v>
      </c>
      <c r="AF26" s="376" t="s">
        <v>1247</v>
      </c>
      <c r="AG26" s="363" t="s">
        <v>59</v>
      </c>
    </row>
    <row r="27" spans="1:33" ht="15" hidden="1" customHeight="1" x14ac:dyDescent="0.25">
      <c r="A27" s="362">
        <v>17</v>
      </c>
      <c r="B27" s="363" t="s">
        <v>44</v>
      </c>
      <c r="C27" s="363" t="s">
        <v>953</v>
      </c>
      <c r="D27" s="363" t="s">
        <v>1166</v>
      </c>
      <c r="E27" s="363" t="s">
        <v>319</v>
      </c>
      <c r="F27" s="364">
        <v>30000000</v>
      </c>
      <c r="G27" s="365"/>
      <c r="H27" s="366">
        <v>44576</v>
      </c>
      <c r="I27" s="367">
        <v>1</v>
      </c>
      <c r="J27" s="368">
        <v>1</v>
      </c>
      <c r="K27" s="366">
        <v>44593</v>
      </c>
      <c r="L27" s="368" t="s">
        <v>948</v>
      </c>
      <c r="M27" s="368">
        <v>1</v>
      </c>
      <c r="N27" s="362">
        <v>6</v>
      </c>
      <c r="O27" s="369" t="s">
        <v>946</v>
      </c>
      <c r="P27" s="369">
        <v>0</v>
      </c>
      <c r="Q27" s="370">
        <v>0</v>
      </c>
      <c r="R27" s="370">
        <v>5</v>
      </c>
      <c r="S27" s="371" t="s">
        <v>1074</v>
      </c>
      <c r="T27" s="371" t="s">
        <v>200</v>
      </c>
      <c r="U27" s="372" t="s">
        <v>200</v>
      </c>
      <c r="V27" s="372">
        <v>3410261</v>
      </c>
      <c r="W27" s="372" t="s">
        <v>201</v>
      </c>
      <c r="X27" s="363" t="s">
        <v>976</v>
      </c>
      <c r="Y27" s="363" t="s">
        <v>936</v>
      </c>
      <c r="Z27" s="373" t="s">
        <v>967</v>
      </c>
      <c r="AA27" s="363" t="s">
        <v>230</v>
      </c>
      <c r="AB27" s="378" t="s">
        <v>1261</v>
      </c>
      <c r="AC27" s="377" t="s">
        <v>970</v>
      </c>
      <c r="AD27" s="373" t="s">
        <v>237</v>
      </c>
      <c r="AE27" s="375" t="s">
        <v>1251</v>
      </c>
      <c r="AF27" s="376" t="s">
        <v>1247</v>
      </c>
      <c r="AG27" s="363" t="s">
        <v>59</v>
      </c>
    </row>
    <row r="28" spans="1:33" ht="15" hidden="1" customHeight="1" x14ac:dyDescent="0.25">
      <c r="A28" s="362">
        <v>18</v>
      </c>
      <c r="B28" s="363" t="s">
        <v>44</v>
      </c>
      <c r="C28" s="363" t="s">
        <v>953</v>
      </c>
      <c r="D28" s="363" t="s">
        <v>1166</v>
      </c>
      <c r="E28" s="363" t="s">
        <v>319</v>
      </c>
      <c r="F28" s="364">
        <v>36112000</v>
      </c>
      <c r="G28" s="365"/>
      <c r="H28" s="366">
        <v>44576</v>
      </c>
      <c r="I28" s="367">
        <v>1</v>
      </c>
      <c r="J28" s="368">
        <v>1</v>
      </c>
      <c r="K28" s="366">
        <v>44593</v>
      </c>
      <c r="L28" s="368" t="s">
        <v>948</v>
      </c>
      <c r="M28" s="368">
        <v>1</v>
      </c>
      <c r="N28" s="362">
        <v>8</v>
      </c>
      <c r="O28" s="369" t="s">
        <v>946</v>
      </c>
      <c r="P28" s="369">
        <v>0</v>
      </c>
      <c r="Q28" s="370">
        <v>0</v>
      </c>
      <c r="R28" s="370">
        <v>5</v>
      </c>
      <c r="S28" s="371" t="s">
        <v>1074</v>
      </c>
      <c r="T28" s="371" t="s">
        <v>200</v>
      </c>
      <c r="U28" s="372" t="s">
        <v>200</v>
      </c>
      <c r="V28" s="372">
        <v>3410261</v>
      </c>
      <c r="W28" s="372" t="s">
        <v>201</v>
      </c>
      <c r="X28" s="363" t="s">
        <v>977</v>
      </c>
      <c r="Y28" s="363" t="s">
        <v>936</v>
      </c>
      <c r="Z28" s="373" t="s">
        <v>967</v>
      </c>
      <c r="AA28" s="363" t="s">
        <v>230</v>
      </c>
      <c r="AB28" s="378" t="s">
        <v>1261</v>
      </c>
      <c r="AC28" s="377" t="s">
        <v>970</v>
      </c>
      <c r="AD28" s="373" t="s">
        <v>237</v>
      </c>
      <c r="AE28" s="375" t="s">
        <v>1251</v>
      </c>
      <c r="AF28" s="376" t="s">
        <v>1247</v>
      </c>
      <c r="AG28" s="363" t="s">
        <v>59</v>
      </c>
    </row>
    <row r="29" spans="1:33" ht="15" customHeight="1" x14ac:dyDescent="0.25">
      <c r="A29" s="362">
        <v>19</v>
      </c>
      <c r="B29" s="363" t="s">
        <v>44</v>
      </c>
      <c r="C29" s="363" t="s">
        <v>974</v>
      </c>
      <c r="D29" s="363" t="s">
        <v>1167</v>
      </c>
      <c r="E29" s="363" t="s">
        <v>874</v>
      </c>
      <c r="F29" s="364">
        <v>212448000</v>
      </c>
      <c r="G29" s="365"/>
      <c r="H29" s="366">
        <v>44593</v>
      </c>
      <c r="I29" s="367">
        <v>2</v>
      </c>
      <c r="J29" s="368">
        <v>5</v>
      </c>
      <c r="K29" s="366">
        <v>44727</v>
      </c>
      <c r="L29" s="368" t="s">
        <v>948</v>
      </c>
      <c r="M29" s="368">
        <v>1</v>
      </c>
      <c r="N29" s="405">
        <v>6</v>
      </c>
      <c r="O29" s="369" t="s">
        <v>946</v>
      </c>
      <c r="P29" s="369">
        <v>0</v>
      </c>
      <c r="Q29" s="370">
        <v>0</v>
      </c>
      <c r="R29" s="370">
        <v>5</v>
      </c>
      <c r="S29" s="371" t="s">
        <v>1074</v>
      </c>
      <c r="T29" s="371" t="s">
        <v>200</v>
      </c>
      <c r="U29" s="372" t="s">
        <v>200</v>
      </c>
      <c r="V29" s="372">
        <v>3410261</v>
      </c>
      <c r="W29" s="372" t="s">
        <v>201</v>
      </c>
      <c r="X29" s="363" t="s">
        <v>1024</v>
      </c>
      <c r="Y29" s="363" t="s">
        <v>936</v>
      </c>
      <c r="Z29" s="373" t="s">
        <v>978</v>
      </c>
      <c r="AA29" s="363" t="s">
        <v>250</v>
      </c>
      <c r="AB29" s="363" t="s">
        <v>251</v>
      </c>
      <c r="AC29" s="377" t="s">
        <v>951</v>
      </c>
      <c r="AD29" s="363" t="s">
        <v>979</v>
      </c>
      <c r="AE29" s="375" t="s">
        <v>1030</v>
      </c>
      <c r="AF29" s="376" t="s">
        <v>1247</v>
      </c>
      <c r="AG29" s="363" t="s">
        <v>59</v>
      </c>
    </row>
    <row r="30" spans="1:33" ht="15" customHeight="1" x14ac:dyDescent="0.25">
      <c r="A30" s="362">
        <v>20</v>
      </c>
      <c r="B30" s="363" t="s">
        <v>44</v>
      </c>
      <c r="C30" s="363" t="s">
        <v>953</v>
      </c>
      <c r="D30" s="363" t="s">
        <v>1166</v>
      </c>
      <c r="E30" s="363" t="s">
        <v>319</v>
      </c>
      <c r="F30" s="364">
        <v>45140000</v>
      </c>
      <c r="G30" s="365"/>
      <c r="H30" s="366">
        <v>44576</v>
      </c>
      <c r="I30" s="367">
        <v>1</v>
      </c>
      <c r="J30" s="368">
        <v>1</v>
      </c>
      <c r="K30" s="366">
        <v>44593</v>
      </c>
      <c r="L30" s="368" t="s">
        <v>948</v>
      </c>
      <c r="M30" s="368">
        <v>1</v>
      </c>
      <c r="N30" s="405">
        <v>10</v>
      </c>
      <c r="O30" s="369" t="s">
        <v>946</v>
      </c>
      <c r="P30" s="369">
        <v>0</v>
      </c>
      <c r="Q30" s="370">
        <v>0</v>
      </c>
      <c r="R30" s="370">
        <v>5</v>
      </c>
      <c r="S30" s="371" t="s">
        <v>1074</v>
      </c>
      <c r="T30" s="371" t="s">
        <v>200</v>
      </c>
      <c r="U30" s="372" t="s">
        <v>200</v>
      </c>
      <c r="V30" s="372">
        <v>3410261</v>
      </c>
      <c r="W30" s="372" t="s">
        <v>201</v>
      </c>
      <c r="X30" s="363" t="s">
        <v>1031</v>
      </c>
      <c r="Y30" s="363" t="s">
        <v>936</v>
      </c>
      <c r="Z30" s="373" t="s">
        <v>978</v>
      </c>
      <c r="AA30" s="363" t="s">
        <v>250</v>
      </c>
      <c r="AB30" s="363" t="s">
        <v>251</v>
      </c>
      <c r="AC30" s="377" t="s">
        <v>951</v>
      </c>
      <c r="AD30" s="363" t="s">
        <v>979</v>
      </c>
      <c r="AE30" s="375" t="s">
        <v>1251</v>
      </c>
      <c r="AF30" s="376" t="s">
        <v>1247</v>
      </c>
      <c r="AG30" s="363" t="s">
        <v>59</v>
      </c>
    </row>
    <row r="31" spans="1:33" ht="15" customHeight="1" x14ac:dyDescent="0.25">
      <c r="A31" s="362">
        <v>21</v>
      </c>
      <c r="B31" s="363" t="s">
        <v>44</v>
      </c>
      <c r="C31" s="363" t="s">
        <v>953</v>
      </c>
      <c r="D31" s="363" t="s">
        <v>1166</v>
      </c>
      <c r="E31" s="363" t="s">
        <v>319</v>
      </c>
      <c r="F31" s="364">
        <v>27084000</v>
      </c>
      <c r="G31" s="365"/>
      <c r="H31" s="366">
        <v>44576</v>
      </c>
      <c r="I31" s="367">
        <v>1</v>
      </c>
      <c r="J31" s="368">
        <v>1</v>
      </c>
      <c r="K31" s="366">
        <v>44593</v>
      </c>
      <c r="L31" s="368" t="s">
        <v>948</v>
      </c>
      <c r="M31" s="368">
        <v>1</v>
      </c>
      <c r="N31" s="405">
        <v>6</v>
      </c>
      <c r="O31" s="369" t="s">
        <v>946</v>
      </c>
      <c r="P31" s="369">
        <v>0</v>
      </c>
      <c r="Q31" s="370">
        <v>0</v>
      </c>
      <c r="R31" s="370">
        <v>5</v>
      </c>
      <c r="S31" s="371" t="s">
        <v>1074</v>
      </c>
      <c r="T31" s="371" t="s">
        <v>200</v>
      </c>
      <c r="U31" s="372" t="s">
        <v>200</v>
      </c>
      <c r="V31" s="372">
        <v>3410261</v>
      </c>
      <c r="W31" s="372" t="s">
        <v>201</v>
      </c>
      <c r="X31" s="363" t="s">
        <v>1032</v>
      </c>
      <c r="Y31" s="363" t="s">
        <v>936</v>
      </c>
      <c r="Z31" s="373" t="s">
        <v>978</v>
      </c>
      <c r="AA31" s="363" t="s">
        <v>250</v>
      </c>
      <c r="AB31" s="363" t="s">
        <v>251</v>
      </c>
      <c r="AC31" s="377" t="s">
        <v>951</v>
      </c>
      <c r="AD31" s="363" t="s">
        <v>979</v>
      </c>
      <c r="AE31" s="375" t="s">
        <v>1251</v>
      </c>
      <c r="AF31" s="376" t="s">
        <v>1247</v>
      </c>
      <c r="AG31" s="363" t="s">
        <v>59</v>
      </c>
    </row>
    <row r="32" spans="1:33" ht="15" customHeight="1" x14ac:dyDescent="0.25">
      <c r="A32" s="362">
        <v>22</v>
      </c>
      <c r="B32" s="363" t="s">
        <v>44</v>
      </c>
      <c r="C32" s="363" t="s">
        <v>953</v>
      </c>
      <c r="D32" s="363" t="s">
        <v>1166</v>
      </c>
      <c r="E32" s="363" t="s">
        <v>947</v>
      </c>
      <c r="F32" s="364">
        <v>27500000</v>
      </c>
      <c r="G32" s="365"/>
      <c r="H32" s="366">
        <v>44576</v>
      </c>
      <c r="I32" s="367">
        <v>1</v>
      </c>
      <c r="J32" s="368">
        <v>1</v>
      </c>
      <c r="K32" s="366">
        <v>44593</v>
      </c>
      <c r="L32" s="368" t="s">
        <v>948</v>
      </c>
      <c r="M32" s="368">
        <v>1</v>
      </c>
      <c r="N32" s="405">
        <v>11</v>
      </c>
      <c r="O32" s="369" t="s">
        <v>946</v>
      </c>
      <c r="P32" s="369">
        <v>0</v>
      </c>
      <c r="Q32" s="370">
        <v>0</v>
      </c>
      <c r="R32" s="370">
        <v>5</v>
      </c>
      <c r="S32" s="371" t="s">
        <v>1074</v>
      </c>
      <c r="T32" s="371" t="s">
        <v>200</v>
      </c>
      <c r="U32" s="372" t="s">
        <v>200</v>
      </c>
      <c r="V32" s="372">
        <v>3410261</v>
      </c>
      <c r="W32" s="372" t="s">
        <v>201</v>
      </c>
      <c r="X32" s="363" t="s">
        <v>980</v>
      </c>
      <c r="Y32" s="363" t="s">
        <v>936</v>
      </c>
      <c r="Z32" s="373" t="s">
        <v>978</v>
      </c>
      <c r="AA32" s="363" t="s">
        <v>250</v>
      </c>
      <c r="AB32" s="363" t="s">
        <v>251</v>
      </c>
      <c r="AC32" s="377" t="s">
        <v>951</v>
      </c>
      <c r="AD32" s="363" t="s">
        <v>979</v>
      </c>
      <c r="AE32" s="375" t="s">
        <v>1251</v>
      </c>
      <c r="AF32" s="376" t="s">
        <v>1247</v>
      </c>
      <c r="AG32" s="363" t="s">
        <v>59</v>
      </c>
    </row>
    <row r="33" spans="1:33" ht="15" customHeight="1" x14ac:dyDescent="0.25">
      <c r="A33" s="362">
        <v>23</v>
      </c>
      <c r="B33" s="363" t="s">
        <v>44</v>
      </c>
      <c r="C33" s="363" t="s">
        <v>953</v>
      </c>
      <c r="D33" s="363" t="s">
        <v>1166</v>
      </c>
      <c r="E33" s="363" t="s">
        <v>947</v>
      </c>
      <c r="F33" s="364">
        <v>27500000</v>
      </c>
      <c r="G33" s="365"/>
      <c r="H33" s="366">
        <v>44576</v>
      </c>
      <c r="I33" s="367">
        <v>1</v>
      </c>
      <c r="J33" s="368">
        <v>1</v>
      </c>
      <c r="K33" s="366">
        <v>44593</v>
      </c>
      <c r="L33" s="368" t="s">
        <v>948</v>
      </c>
      <c r="M33" s="368">
        <v>1</v>
      </c>
      <c r="N33" s="405">
        <v>11</v>
      </c>
      <c r="O33" s="369" t="s">
        <v>946</v>
      </c>
      <c r="P33" s="369">
        <v>0</v>
      </c>
      <c r="Q33" s="370">
        <v>0</v>
      </c>
      <c r="R33" s="370">
        <v>5</v>
      </c>
      <c r="S33" s="371" t="s">
        <v>1074</v>
      </c>
      <c r="T33" s="371" t="s">
        <v>200</v>
      </c>
      <c r="U33" s="372" t="s">
        <v>200</v>
      </c>
      <c r="V33" s="372">
        <v>3410261</v>
      </c>
      <c r="W33" s="372" t="s">
        <v>201</v>
      </c>
      <c r="X33" s="363" t="s">
        <v>981</v>
      </c>
      <c r="Y33" s="363" t="s">
        <v>936</v>
      </c>
      <c r="Z33" s="373" t="s">
        <v>978</v>
      </c>
      <c r="AA33" s="363" t="s">
        <v>250</v>
      </c>
      <c r="AB33" s="363" t="s">
        <v>251</v>
      </c>
      <c r="AC33" s="377" t="s">
        <v>951</v>
      </c>
      <c r="AD33" s="363" t="s">
        <v>979</v>
      </c>
      <c r="AE33" s="375" t="s">
        <v>1251</v>
      </c>
      <c r="AF33" s="376" t="s">
        <v>1247</v>
      </c>
      <c r="AG33" s="363" t="s">
        <v>59</v>
      </c>
    </row>
    <row r="34" spans="1:33" ht="15" customHeight="1" x14ac:dyDescent="0.25">
      <c r="A34" s="362">
        <v>24</v>
      </c>
      <c r="B34" s="363" t="s">
        <v>44</v>
      </c>
      <c r="C34" s="363" t="s">
        <v>953</v>
      </c>
      <c r="D34" s="363" t="s">
        <v>1166</v>
      </c>
      <c r="E34" s="363" t="s">
        <v>947</v>
      </c>
      <c r="F34" s="364">
        <v>27500000</v>
      </c>
      <c r="G34" s="365"/>
      <c r="H34" s="366">
        <v>44576</v>
      </c>
      <c r="I34" s="367">
        <v>1</v>
      </c>
      <c r="J34" s="368">
        <v>1</v>
      </c>
      <c r="K34" s="366">
        <v>44593</v>
      </c>
      <c r="L34" s="368" t="s">
        <v>948</v>
      </c>
      <c r="M34" s="368">
        <v>1</v>
      </c>
      <c r="N34" s="405">
        <v>11</v>
      </c>
      <c r="O34" s="369" t="s">
        <v>946</v>
      </c>
      <c r="P34" s="369">
        <v>0</v>
      </c>
      <c r="Q34" s="370">
        <v>0</v>
      </c>
      <c r="R34" s="370">
        <v>5</v>
      </c>
      <c r="S34" s="371" t="s">
        <v>1074</v>
      </c>
      <c r="T34" s="371" t="s">
        <v>200</v>
      </c>
      <c r="U34" s="372" t="s">
        <v>200</v>
      </c>
      <c r="V34" s="372">
        <v>3410261</v>
      </c>
      <c r="W34" s="372" t="s">
        <v>201</v>
      </c>
      <c r="X34" s="363" t="s">
        <v>1033</v>
      </c>
      <c r="Y34" s="363" t="s">
        <v>936</v>
      </c>
      <c r="Z34" s="373" t="s">
        <v>978</v>
      </c>
      <c r="AA34" s="363" t="s">
        <v>250</v>
      </c>
      <c r="AB34" s="363" t="s">
        <v>251</v>
      </c>
      <c r="AC34" s="377" t="s">
        <v>951</v>
      </c>
      <c r="AD34" s="363" t="s">
        <v>979</v>
      </c>
      <c r="AE34" s="375" t="s">
        <v>1251</v>
      </c>
      <c r="AF34" s="376" t="s">
        <v>1247</v>
      </c>
      <c r="AG34" s="363" t="s">
        <v>59</v>
      </c>
    </row>
    <row r="35" spans="1:33" ht="15" customHeight="1" x14ac:dyDescent="0.25">
      <c r="A35" s="362">
        <v>25</v>
      </c>
      <c r="B35" s="363" t="s">
        <v>44</v>
      </c>
      <c r="C35" s="363" t="s">
        <v>953</v>
      </c>
      <c r="D35" s="363" t="s">
        <v>1166</v>
      </c>
      <c r="E35" s="363" t="s">
        <v>947</v>
      </c>
      <c r="F35" s="364">
        <v>18000000</v>
      </c>
      <c r="G35" s="365"/>
      <c r="H35" s="366">
        <v>44576</v>
      </c>
      <c r="I35" s="367">
        <v>1</v>
      </c>
      <c r="J35" s="368">
        <v>1</v>
      </c>
      <c r="K35" s="366">
        <v>44593</v>
      </c>
      <c r="L35" s="368" t="s">
        <v>948</v>
      </c>
      <c r="M35" s="368">
        <v>1</v>
      </c>
      <c r="N35" s="405">
        <v>6</v>
      </c>
      <c r="O35" s="369" t="s">
        <v>946</v>
      </c>
      <c r="P35" s="369">
        <v>0</v>
      </c>
      <c r="Q35" s="370">
        <v>0</v>
      </c>
      <c r="R35" s="370">
        <v>5</v>
      </c>
      <c r="S35" s="371" t="s">
        <v>1074</v>
      </c>
      <c r="T35" s="371" t="s">
        <v>200</v>
      </c>
      <c r="U35" s="372" t="s">
        <v>200</v>
      </c>
      <c r="V35" s="372">
        <v>3410261</v>
      </c>
      <c r="W35" s="372" t="s">
        <v>201</v>
      </c>
      <c r="X35" s="363" t="s">
        <v>1034</v>
      </c>
      <c r="Y35" s="363" t="s">
        <v>936</v>
      </c>
      <c r="Z35" s="373" t="s">
        <v>978</v>
      </c>
      <c r="AA35" s="363" t="s">
        <v>250</v>
      </c>
      <c r="AB35" s="363" t="s">
        <v>251</v>
      </c>
      <c r="AC35" s="377" t="s">
        <v>951</v>
      </c>
      <c r="AD35" s="363" t="s">
        <v>979</v>
      </c>
      <c r="AE35" s="375" t="s">
        <v>1251</v>
      </c>
      <c r="AF35" s="376" t="s">
        <v>1247</v>
      </c>
      <c r="AG35" s="363" t="s">
        <v>59</v>
      </c>
    </row>
    <row r="36" spans="1:33" ht="15" customHeight="1" x14ac:dyDescent="0.25">
      <c r="A36" s="362">
        <v>26</v>
      </c>
      <c r="B36" s="363" t="s">
        <v>44</v>
      </c>
      <c r="C36" s="363" t="s">
        <v>953</v>
      </c>
      <c r="D36" s="363" t="s">
        <v>1166</v>
      </c>
      <c r="E36" s="363" t="s">
        <v>947</v>
      </c>
      <c r="F36" s="364">
        <v>14400000</v>
      </c>
      <c r="G36" s="365"/>
      <c r="H36" s="366">
        <v>44576</v>
      </c>
      <c r="I36" s="367">
        <v>1</v>
      </c>
      <c r="J36" s="368">
        <v>1</v>
      </c>
      <c r="K36" s="366">
        <v>44593</v>
      </c>
      <c r="L36" s="368" t="s">
        <v>948</v>
      </c>
      <c r="M36" s="368">
        <v>1</v>
      </c>
      <c r="N36" s="405">
        <v>6</v>
      </c>
      <c r="O36" s="369" t="s">
        <v>946</v>
      </c>
      <c r="P36" s="369">
        <v>0</v>
      </c>
      <c r="Q36" s="370">
        <v>0</v>
      </c>
      <c r="R36" s="370">
        <v>5</v>
      </c>
      <c r="S36" s="371" t="s">
        <v>1074</v>
      </c>
      <c r="T36" s="371" t="s">
        <v>200</v>
      </c>
      <c r="U36" s="372" t="s">
        <v>200</v>
      </c>
      <c r="V36" s="372">
        <v>3410261</v>
      </c>
      <c r="W36" s="372" t="s">
        <v>201</v>
      </c>
      <c r="X36" s="363" t="s">
        <v>1035</v>
      </c>
      <c r="Y36" s="363" t="s">
        <v>936</v>
      </c>
      <c r="Z36" s="373" t="s">
        <v>978</v>
      </c>
      <c r="AA36" s="363" t="s">
        <v>250</v>
      </c>
      <c r="AB36" s="363" t="s">
        <v>251</v>
      </c>
      <c r="AC36" s="377" t="s">
        <v>951</v>
      </c>
      <c r="AD36" s="363" t="s">
        <v>979</v>
      </c>
      <c r="AE36" s="375" t="s">
        <v>1251</v>
      </c>
      <c r="AF36" s="376" t="s">
        <v>1247</v>
      </c>
      <c r="AG36" s="363" t="s">
        <v>59</v>
      </c>
    </row>
    <row r="37" spans="1:33" ht="15" customHeight="1" x14ac:dyDescent="0.25">
      <c r="A37" s="362">
        <v>27</v>
      </c>
      <c r="B37" s="363" t="s">
        <v>44</v>
      </c>
      <c r="C37" s="363" t="s">
        <v>953</v>
      </c>
      <c r="D37" s="363" t="s">
        <v>1166</v>
      </c>
      <c r="E37" s="363" t="s">
        <v>319</v>
      </c>
      <c r="F37" s="364">
        <v>42000000</v>
      </c>
      <c r="G37" s="365"/>
      <c r="H37" s="366">
        <v>44576</v>
      </c>
      <c r="I37" s="367">
        <v>1</v>
      </c>
      <c r="J37" s="368">
        <v>1</v>
      </c>
      <c r="K37" s="366">
        <v>44593</v>
      </c>
      <c r="L37" s="368" t="s">
        <v>948</v>
      </c>
      <c r="M37" s="368">
        <v>1</v>
      </c>
      <c r="N37" s="405">
        <v>7</v>
      </c>
      <c r="O37" s="369" t="s">
        <v>946</v>
      </c>
      <c r="P37" s="369">
        <v>0</v>
      </c>
      <c r="Q37" s="370">
        <v>0</v>
      </c>
      <c r="R37" s="370">
        <v>5</v>
      </c>
      <c r="S37" s="371" t="s">
        <v>1074</v>
      </c>
      <c r="T37" s="371" t="s">
        <v>200</v>
      </c>
      <c r="U37" s="372" t="s">
        <v>200</v>
      </c>
      <c r="V37" s="372">
        <v>3410261</v>
      </c>
      <c r="W37" s="372" t="s">
        <v>201</v>
      </c>
      <c r="X37" s="363" t="s">
        <v>982</v>
      </c>
      <c r="Y37" s="363" t="s">
        <v>936</v>
      </c>
      <c r="Z37" s="373" t="s">
        <v>978</v>
      </c>
      <c r="AA37" s="363" t="s">
        <v>250</v>
      </c>
      <c r="AB37" s="363" t="s">
        <v>251</v>
      </c>
      <c r="AC37" s="377" t="s">
        <v>951</v>
      </c>
      <c r="AD37" s="363" t="s">
        <v>979</v>
      </c>
      <c r="AE37" s="375" t="s">
        <v>1251</v>
      </c>
      <c r="AF37" s="376" t="s">
        <v>1247</v>
      </c>
      <c r="AG37" s="363" t="s">
        <v>59</v>
      </c>
    </row>
    <row r="38" spans="1:33" ht="15" customHeight="1" x14ac:dyDescent="0.25">
      <c r="A38" s="362">
        <v>28</v>
      </c>
      <c r="B38" s="363" t="s">
        <v>44</v>
      </c>
      <c r="C38" s="363" t="s">
        <v>953</v>
      </c>
      <c r="D38" s="363" t="s">
        <v>1166</v>
      </c>
      <c r="E38" s="363" t="s">
        <v>319</v>
      </c>
      <c r="F38" s="364">
        <v>27084000</v>
      </c>
      <c r="G38" s="365"/>
      <c r="H38" s="366">
        <v>44576</v>
      </c>
      <c r="I38" s="367">
        <v>1</v>
      </c>
      <c r="J38" s="368">
        <v>1</v>
      </c>
      <c r="K38" s="366">
        <v>44593</v>
      </c>
      <c r="L38" s="368" t="s">
        <v>948</v>
      </c>
      <c r="M38" s="368">
        <v>1</v>
      </c>
      <c r="N38" s="405">
        <v>6</v>
      </c>
      <c r="O38" s="369" t="s">
        <v>946</v>
      </c>
      <c r="P38" s="369">
        <v>0</v>
      </c>
      <c r="Q38" s="370">
        <v>0</v>
      </c>
      <c r="R38" s="370">
        <v>5</v>
      </c>
      <c r="S38" s="371" t="s">
        <v>1074</v>
      </c>
      <c r="T38" s="371" t="s">
        <v>200</v>
      </c>
      <c r="U38" s="372" t="s">
        <v>200</v>
      </c>
      <c r="V38" s="372">
        <v>3410261</v>
      </c>
      <c r="W38" s="372" t="s">
        <v>201</v>
      </c>
      <c r="X38" s="363" t="s">
        <v>1036</v>
      </c>
      <c r="Y38" s="363" t="s">
        <v>936</v>
      </c>
      <c r="Z38" s="373" t="s">
        <v>978</v>
      </c>
      <c r="AA38" s="363" t="s">
        <v>250</v>
      </c>
      <c r="AB38" s="363" t="s">
        <v>251</v>
      </c>
      <c r="AC38" s="377" t="s">
        <v>951</v>
      </c>
      <c r="AD38" s="363" t="s">
        <v>979</v>
      </c>
      <c r="AE38" s="375" t="s">
        <v>1251</v>
      </c>
      <c r="AF38" s="376" t="s">
        <v>1247</v>
      </c>
      <c r="AG38" s="363" t="s">
        <v>59</v>
      </c>
    </row>
    <row r="39" spans="1:33" ht="15" customHeight="1" x14ac:dyDescent="0.25">
      <c r="A39" s="362">
        <v>19</v>
      </c>
      <c r="B39" s="363" t="s">
        <v>44</v>
      </c>
      <c r="C39" s="363" t="s">
        <v>974</v>
      </c>
      <c r="D39" s="363" t="s">
        <v>1167</v>
      </c>
      <c r="E39" s="363" t="s">
        <v>874</v>
      </c>
      <c r="F39" s="364">
        <v>210977000</v>
      </c>
      <c r="G39" s="365"/>
      <c r="H39" s="366">
        <v>44593</v>
      </c>
      <c r="I39" s="367">
        <v>2</v>
      </c>
      <c r="J39" s="368">
        <v>5</v>
      </c>
      <c r="K39" s="366">
        <v>44727</v>
      </c>
      <c r="L39" s="368" t="s">
        <v>948</v>
      </c>
      <c r="M39" s="368">
        <v>1</v>
      </c>
      <c r="N39" s="405">
        <v>6</v>
      </c>
      <c r="O39" s="369" t="s">
        <v>946</v>
      </c>
      <c r="P39" s="369">
        <v>0</v>
      </c>
      <c r="Q39" s="370">
        <v>0</v>
      </c>
      <c r="R39" s="370">
        <v>5</v>
      </c>
      <c r="S39" s="371" t="s">
        <v>1074</v>
      </c>
      <c r="T39" s="371" t="s">
        <v>200</v>
      </c>
      <c r="U39" s="372" t="s">
        <v>200</v>
      </c>
      <c r="V39" s="372">
        <v>3410261</v>
      </c>
      <c r="W39" s="372" t="s">
        <v>201</v>
      </c>
      <c r="X39" s="363" t="s">
        <v>1024</v>
      </c>
      <c r="Y39" s="363" t="s">
        <v>936</v>
      </c>
      <c r="Z39" s="373" t="s">
        <v>978</v>
      </c>
      <c r="AA39" s="363" t="s">
        <v>250</v>
      </c>
      <c r="AB39" s="383" t="s">
        <v>984</v>
      </c>
      <c r="AC39" s="362">
        <v>4</v>
      </c>
      <c r="AD39" s="384" t="s">
        <v>983</v>
      </c>
      <c r="AE39" s="375" t="s">
        <v>1030</v>
      </c>
      <c r="AF39" s="376" t="s">
        <v>1247</v>
      </c>
      <c r="AG39" s="363" t="s">
        <v>59</v>
      </c>
    </row>
    <row r="40" spans="1:33" ht="15" customHeight="1" x14ac:dyDescent="0.25">
      <c r="A40" s="362">
        <v>29</v>
      </c>
      <c r="B40" s="363" t="s">
        <v>44</v>
      </c>
      <c r="C40" s="363" t="s">
        <v>953</v>
      </c>
      <c r="D40" s="363" t="s">
        <v>1166</v>
      </c>
      <c r="E40" s="363" t="s">
        <v>319</v>
      </c>
      <c r="F40" s="364">
        <v>31598000</v>
      </c>
      <c r="G40" s="365"/>
      <c r="H40" s="366">
        <v>44576</v>
      </c>
      <c r="I40" s="367">
        <v>1</v>
      </c>
      <c r="J40" s="368">
        <v>1</v>
      </c>
      <c r="K40" s="366">
        <v>44593</v>
      </c>
      <c r="L40" s="368" t="s">
        <v>948</v>
      </c>
      <c r="M40" s="368">
        <v>1</v>
      </c>
      <c r="N40" s="405">
        <v>7</v>
      </c>
      <c r="O40" s="369" t="s">
        <v>946</v>
      </c>
      <c r="P40" s="369">
        <v>0</v>
      </c>
      <c r="Q40" s="370">
        <v>0</v>
      </c>
      <c r="R40" s="370">
        <v>5</v>
      </c>
      <c r="S40" s="371" t="s">
        <v>1074</v>
      </c>
      <c r="T40" s="371" t="s">
        <v>200</v>
      </c>
      <c r="U40" s="372" t="s">
        <v>200</v>
      </c>
      <c r="V40" s="372">
        <v>3410261</v>
      </c>
      <c r="W40" s="372" t="s">
        <v>201</v>
      </c>
      <c r="X40" s="363" t="s">
        <v>1037</v>
      </c>
      <c r="Y40" s="363" t="s">
        <v>936</v>
      </c>
      <c r="Z40" s="373" t="s">
        <v>978</v>
      </c>
      <c r="AA40" s="363" t="s">
        <v>250</v>
      </c>
      <c r="AB40" s="383" t="s">
        <v>984</v>
      </c>
      <c r="AC40" s="362">
        <v>4</v>
      </c>
      <c r="AD40" s="384" t="s">
        <v>983</v>
      </c>
      <c r="AE40" s="375" t="s">
        <v>1251</v>
      </c>
      <c r="AF40" s="376" t="s">
        <v>1247</v>
      </c>
      <c r="AG40" s="363" t="s">
        <v>59</v>
      </c>
    </row>
    <row r="41" spans="1:33" ht="15" customHeight="1" x14ac:dyDescent="0.25">
      <c r="A41" s="362">
        <v>19</v>
      </c>
      <c r="B41" s="363" t="s">
        <v>44</v>
      </c>
      <c r="C41" s="363" t="s">
        <v>974</v>
      </c>
      <c r="D41" s="363" t="s">
        <v>1167</v>
      </c>
      <c r="E41" s="363" t="s">
        <v>874</v>
      </c>
      <c r="F41" s="364">
        <v>173270000</v>
      </c>
      <c r="G41" s="365"/>
      <c r="H41" s="366">
        <v>44593</v>
      </c>
      <c r="I41" s="367">
        <v>2</v>
      </c>
      <c r="J41" s="368">
        <v>5</v>
      </c>
      <c r="K41" s="366">
        <v>44727</v>
      </c>
      <c r="L41" s="368" t="s">
        <v>948</v>
      </c>
      <c r="M41" s="368">
        <v>1</v>
      </c>
      <c r="N41" s="405">
        <v>6</v>
      </c>
      <c r="O41" s="369" t="s">
        <v>946</v>
      </c>
      <c r="P41" s="369">
        <v>0</v>
      </c>
      <c r="Q41" s="370">
        <v>0</v>
      </c>
      <c r="R41" s="370">
        <v>5</v>
      </c>
      <c r="S41" s="371" t="s">
        <v>1074</v>
      </c>
      <c r="T41" s="371" t="s">
        <v>200</v>
      </c>
      <c r="U41" s="372" t="s">
        <v>200</v>
      </c>
      <c r="V41" s="372">
        <v>3410261</v>
      </c>
      <c r="W41" s="372" t="s">
        <v>201</v>
      </c>
      <c r="X41" s="363" t="s">
        <v>1024</v>
      </c>
      <c r="Y41" s="363" t="s">
        <v>936</v>
      </c>
      <c r="Z41" s="373" t="s">
        <v>978</v>
      </c>
      <c r="AA41" s="363" t="s">
        <v>250</v>
      </c>
      <c r="AB41" s="363" t="s">
        <v>506</v>
      </c>
      <c r="AC41" s="362">
        <v>3</v>
      </c>
      <c r="AD41" s="385" t="s">
        <v>507</v>
      </c>
      <c r="AE41" s="375" t="s">
        <v>1030</v>
      </c>
      <c r="AF41" s="376" t="s">
        <v>1247</v>
      </c>
      <c r="AG41" s="363" t="s">
        <v>59</v>
      </c>
    </row>
    <row r="42" spans="1:33" ht="15" customHeight="1" x14ac:dyDescent="0.25">
      <c r="A42" s="362">
        <v>30</v>
      </c>
      <c r="B42" s="363" t="s">
        <v>44</v>
      </c>
      <c r="C42" s="363" t="s">
        <v>953</v>
      </c>
      <c r="D42" s="363" t="s">
        <v>1166</v>
      </c>
      <c r="E42" s="363" t="s">
        <v>319</v>
      </c>
      <c r="F42" s="364">
        <v>30000000</v>
      </c>
      <c r="G42" s="365"/>
      <c r="H42" s="366">
        <v>44576</v>
      </c>
      <c r="I42" s="367">
        <v>1</v>
      </c>
      <c r="J42" s="368">
        <v>1</v>
      </c>
      <c r="K42" s="366">
        <v>44593</v>
      </c>
      <c r="L42" s="368" t="s">
        <v>948</v>
      </c>
      <c r="M42" s="368">
        <v>1</v>
      </c>
      <c r="N42" s="405">
        <v>6</v>
      </c>
      <c r="O42" s="369" t="s">
        <v>946</v>
      </c>
      <c r="P42" s="369">
        <v>0</v>
      </c>
      <c r="Q42" s="370">
        <v>0</v>
      </c>
      <c r="R42" s="370">
        <v>5</v>
      </c>
      <c r="S42" s="371" t="s">
        <v>1074</v>
      </c>
      <c r="T42" s="371" t="s">
        <v>200</v>
      </c>
      <c r="U42" s="372" t="s">
        <v>200</v>
      </c>
      <c r="V42" s="372">
        <v>3410261</v>
      </c>
      <c r="W42" s="372" t="s">
        <v>201</v>
      </c>
      <c r="X42" s="363" t="s">
        <v>1038</v>
      </c>
      <c r="Y42" s="363" t="s">
        <v>936</v>
      </c>
      <c r="Z42" s="373" t="s">
        <v>978</v>
      </c>
      <c r="AA42" s="363" t="s">
        <v>250</v>
      </c>
      <c r="AB42" s="363" t="s">
        <v>506</v>
      </c>
      <c r="AC42" s="362">
        <v>3</v>
      </c>
      <c r="AD42" s="385" t="s">
        <v>507</v>
      </c>
      <c r="AE42" s="375" t="s">
        <v>1251</v>
      </c>
      <c r="AF42" s="376" t="s">
        <v>1247</v>
      </c>
      <c r="AG42" s="363" t="s">
        <v>59</v>
      </c>
    </row>
    <row r="43" spans="1:33" ht="15" customHeight="1" x14ac:dyDescent="0.25">
      <c r="A43" s="362">
        <v>31</v>
      </c>
      <c r="B43" s="363" t="s">
        <v>44</v>
      </c>
      <c r="C43" s="363" t="s">
        <v>953</v>
      </c>
      <c r="D43" s="363" t="s">
        <v>1166</v>
      </c>
      <c r="E43" s="363" t="s">
        <v>319</v>
      </c>
      <c r="F43" s="364">
        <v>55000000</v>
      </c>
      <c r="G43" s="365"/>
      <c r="H43" s="366">
        <v>44576</v>
      </c>
      <c r="I43" s="367">
        <v>1</v>
      </c>
      <c r="J43" s="368">
        <v>1</v>
      </c>
      <c r="K43" s="366">
        <v>44593</v>
      </c>
      <c r="L43" s="368" t="s">
        <v>948</v>
      </c>
      <c r="M43" s="368">
        <v>1</v>
      </c>
      <c r="N43" s="405">
        <v>10</v>
      </c>
      <c r="O43" s="369" t="s">
        <v>946</v>
      </c>
      <c r="P43" s="369">
        <v>0</v>
      </c>
      <c r="Q43" s="370">
        <v>0</v>
      </c>
      <c r="R43" s="370">
        <v>5</v>
      </c>
      <c r="S43" s="371" t="s">
        <v>1074</v>
      </c>
      <c r="T43" s="371" t="s">
        <v>200</v>
      </c>
      <c r="U43" s="372" t="s">
        <v>200</v>
      </c>
      <c r="V43" s="372">
        <v>3410261</v>
      </c>
      <c r="W43" s="372" t="s">
        <v>201</v>
      </c>
      <c r="X43" s="363" t="s">
        <v>1039</v>
      </c>
      <c r="Y43" s="363" t="s">
        <v>936</v>
      </c>
      <c r="Z43" s="373" t="s">
        <v>978</v>
      </c>
      <c r="AA43" s="363" t="s">
        <v>250</v>
      </c>
      <c r="AB43" s="363" t="s">
        <v>506</v>
      </c>
      <c r="AC43" s="362">
        <v>3</v>
      </c>
      <c r="AD43" s="385" t="s">
        <v>507</v>
      </c>
      <c r="AE43" s="375" t="s">
        <v>1251</v>
      </c>
      <c r="AF43" s="376" t="s">
        <v>1247</v>
      </c>
      <c r="AG43" s="363" t="s">
        <v>59</v>
      </c>
    </row>
    <row r="44" spans="1:33" ht="15" customHeight="1" x14ac:dyDescent="0.25">
      <c r="A44" s="362">
        <v>32</v>
      </c>
      <c r="B44" s="363" t="s">
        <v>44</v>
      </c>
      <c r="C44" s="363" t="s">
        <v>953</v>
      </c>
      <c r="D44" s="363" t="s">
        <v>1166</v>
      </c>
      <c r="E44" s="363" t="s">
        <v>319</v>
      </c>
      <c r="F44" s="364">
        <v>31598000</v>
      </c>
      <c r="G44" s="365"/>
      <c r="H44" s="366">
        <v>44576</v>
      </c>
      <c r="I44" s="367">
        <v>1</v>
      </c>
      <c r="J44" s="368">
        <v>1</v>
      </c>
      <c r="K44" s="366">
        <v>44593</v>
      </c>
      <c r="L44" s="368" t="s">
        <v>948</v>
      </c>
      <c r="M44" s="368">
        <v>1</v>
      </c>
      <c r="N44" s="405">
        <v>7</v>
      </c>
      <c r="O44" s="369" t="s">
        <v>946</v>
      </c>
      <c r="P44" s="369">
        <v>0</v>
      </c>
      <c r="Q44" s="370">
        <v>0</v>
      </c>
      <c r="R44" s="370">
        <v>5</v>
      </c>
      <c r="S44" s="371" t="s">
        <v>1074</v>
      </c>
      <c r="T44" s="371" t="s">
        <v>200</v>
      </c>
      <c r="U44" s="372" t="s">
        <v>200</v>
      </c>
      <c r="V44" s="372">
        <v>3410261</v>
      </c>
      <c r="W44" s="372" t="s">
        <v>201</v>
      </c>
      <c r="X44" s="363" t="s">
        <v>1040</v>
      </c>
      <c r="Y44" s="363" t="s">
        <v>936</v>
      </c>
      <c r="Z44" s="373" t="s">
        <v>978</v>
      </c>
      <c r="AA44" s="363" t="s">
        <v>250</v>
      </c>
      <c r="AB44" s="363" t="s">
        <v>506</v>
      </c>
      <c r="AC44" s="362">
        <v>3</v>
      </c>
      <c r="AD44" s="385" t="s">
        <v>507</v>
      </c>
      <c r="AE44" s="375" t="s">
        <v>1251</v>
      </c>
      <c r="AF44" s="376" t="s">
        <v>1247</v>
      </c>
      <c r="AG44" s="363" t="s">
        <v>59</v>
      </c>
    </row>
    <row r="45" spans="1:33" ht="15" customHeight="1" x14ac:dyDescent="0.25">
      <c r="A45" s="362">
        <v>33</v>
      </c>
      <c r="B45" s="363" t="s">
        <v>44</v>
      </c>
      <c r="C45" s="363" t="s">
        <v>953</v>
      </c>
      <c r="D45" s="363" t="s">
        <v>1166</v>
      </c>
      <c r="E45" s="363" t="s">
        <v>319</v>
      </c>
      <c r="F45" s="364">
        <v>30000000</v>
      </c>
      <c r="G45" s="386"/>
      <c r="H45" s="366">
        <v>44576</v>
      </c>
      <c r="I45" s="367">
        <v>1</v>
      </c>
      <c r="J45" s="368">
        <v>1</v>
      </c>
      <c r="K45" s="366">
        <v>44593</v>
      </c>
      <c r="L45" s="368" t="s">
        <v>948</v>
      </c>
      <c r="M45" s="368">
        <v>1</v>
      </c>
      <c r="N45" s="405">
        <v>6</v>
      </c>
      <c r="O45" s="369" t="s">
        <v>946</v>
      </c>
      <c r="P45" s="369">
        <v>0</v>
      </c>
      <c r="Q45" s="370">
        <v>0</v>
      </c>
      <c r="R45" s="370">
        <v>5</v>
      </c>
      <c r="S45" s="371" t="s">
        <v>1074</v>
      </c>
      <c r="T45" s="371" t="s">
        <v>200</v>
      </c>
      <c r="U45" s="372" t="s">
        <v>200</v>
      </c>
      <c r="V45" s="372">
        <v>3410261</v>
      </c>
      <c r="W45" s="372" t="s">
        <v>201</v>
      </c>
      <c r="X45" s="363" t="s">
        <v>1041</v>
      </c>
      <c r="Y45" s="363" t="s">
        <v>936</v>
      </c>
      <c r="Z45" s="373" t="s">
        <v>978</v>
      </c>
      <c r="AA45" s="363" t="s">
        <v>250</v>
      </c>
      <c r="AB45" s="363" t="s">
        <v>506</v>
      </c>
      <c r="AC45" s="362">
        <v>3</v>
      </c>
      <c r="AD45" s="385" t="s">
        <v>507</v>
      </c>
      <c r="AE45" s="375" t="s">
        <v>1251</v>
      </c>
      <c r="AF45" s="376" t="s">
        <v>1247</v>
      </c>
      <c r="AG45" s="363" t="s">
        <v>59</v>
      </c>
    </row>
    <row r="46" spans="1:33" ht="15" customHeight="1" x14ac:dyDescent="0.25">
      <c r="A46" s="362">
        <v>34</v>
      </c>
      <c r="B46" s="363" t="s">
        <v>44</v>
      </c>
      <c r="C46" s="363" t="s">
        <v>953</v>
      </c>
      <c r="D46" s="363" t="s">
        <v>1166</v>
      </c>
      <c r="E46" s="363" t="s">
        <v>947</v>
      </c>
      <c r="F46" s="364">
        <v>27500000</v>
      </c>
      <c r="G46" s="365"/>
      <c r="H46" s="366">
        <v>44576</v>
      </c>
      <c r="I46" s="367">
        <v>1</v>
      </c>
      <c r="J46" s="368">
        <v>1</v>
      </c>
      <c r="K46" s="366">
        <v>44593</v>
      </c>
      <c r="L46" s="368" t="s">
        <v>948</v>
      </c>
      <c r="M46" s="368">
        <v>1</v>
      </c>
      <c r="N46" s="405">
        <v>11</v>
      </c>
      <c r="O46" s="369" t="s">
        <v>946</v>
      </c>
      <c r="P46" s="369">
        <v>0</v>
      </c>
      <c r="Q46" s="370">
        <v>0</v>
      </c>
      <c r="R46" s="370">
        <v>5</v>
      </c>
      <c r="S46" s="371" t="s">
        <v>1074</v>
      </c>
      <c r="T46" s="371" t="s">
        <v>200</v>
      </c>
      <c r="U46" s="372" t="s">
        <v>200</v>
      </c>
      <c r="V46" s="372">
        <v>3410261</v>
      </c>
      <c r="W46" s="372" t="s">
        <v>201</v>
      </c>
      <c r="X46" s="363" t="s">
        <v>1042</v>
      </c>
      <c r="Y46" s="363" t="s">
        <v>936</v>
      </c>
      <c r="Z46" s="373" t="s">
        <v>978</v>
      </c>
      <c r="AA46" s="363" t="s">
        <v>250</v>
      </c>
      <c r="AB46" s="363" t="s">
        <v>506</v>
      </c>
      <c r="AC46" s="362">
        <v>3</v>
      </c>
      <c r="AD46" s="385" t="s">
        <v>507</v>
      </c>
      <c r="AE46" s="375" t="s">
        <v>1251</v>
      </c>
      <c r="AF46" s="376" t="s">
        <v>1247</v>
      </c>
      <c r="AG46" s="363" t="s">
        <v>59</v>
      </c>
    </row>
    <row r="47" spans="1:33" ht="15" hidden="1" customHeight="1" x14ac:dyDescent="0.25">
      <c r="A47" s="362">
        <v>35</v>
      </c>
      <c r="B47" s="363" t="s">
        <v>44</v>
      </c>
      <c r="C47" s="363" t="s">
        <v>953</v>
      </c>
      <c r="D47" s="363" t="s">
        <v>1166</v>
      </c>
      <c r="E47" s="363" t="s">
        <v>199</v>
      </c>
      <c r="F47" s="364">
        <v>21424000</v>
      </c>
      <c r="G47" s="387" t="s">
        <v>1045</v>
      </c>
      <c r="H47" s="388">
        <v>44607</v>
      </c>
      <c r="I47" s="367">
        <v>2</v>
      </c>
      <c r="J47" s="368">
        <v>5</v>
      </c>
      <c r="K47" s="366">
        <v>44727</v>
      </c>
      <c r="L47" s="368" t="s">
        <v>948</v>
      </c>
      <c r="M47" s="368">
        <v>1</v>
      </c>
      <c r="N47" s="368">
        <v>6</v>
      </c>
      <c r="O47" s="369" t="s">
        <v>946</v>
      </c>
      <c r="P47" s="369">
        <v>0</v>
      </c>
      <c r="Q47" s="370">
        <v>0</v>
      </c>
      <c r="R47" s="370">
        <v>5</v>
      </c>
      <c r="S47" s="371" t="s">
        <v>1074</v>
      </c>
      <c r="T47" s="371" t="s">
        <v>200</v>
      </c>
      <c r="U47" s="372" t="s">
        <v>200</v>
      </c>
      <c r="V47" s="372">
        <v>3410261</v>
      </c>
      <c r="W47" s="372" t="s">
        <v>201</v>
      </c>
      <c r="X47" s="363" t="s">
        <v>1043</v>
      </c>
      <c r="Y47" s="363" t="s">
        <v>936</v>
      </c>
      <c r="Z47" s="373" t="s">
        <v>985</v>
      </c>
      <c r="AA47" s="383" t="s">
        <v>273</v>
      </c>
      <c r="AB47" s="363" t="s">
        <v>986</v>
      </c>
      <c r="AC47" s="362">
        <v>1</v>
      </c>
      <c r="AD47" s="385" t="s">
        <v>275</v>
      </c>
      <c r="AE47" s="375">
        <v>93141501</v>
      </c>
      <c r="AF47" s="376" t="s">
        <v>1247</v>
      </c>
      <c r="AG47" s="363" t="s">
        <v>59</v>
      </c>
    </row>
    <row r="48" spans="1:33" hidden="1" x14ac:dyDescent="0.25">
      <c r="A48" s="362">
        <v>36</v>
      </c>
      <c r="B48" s="363" t="s">
        <v>44</v>
      </c>
      <c r="C48" s="363" t="s">
        <v>953</v>
      </c>
      <c r="D48" s="363" t="s">
        <v>1166</v>
      </c>
      <c r="E48" s="363" t="s">
        <v>319</v>
      </c>
      <c r="F48" s="364">
        <v>40000000</v>
      </c>
      <c r="G48" s="365"/>
      <c r="H48" s="366">
        <v>44576</v>
      </c>
      <c r="I48" s="367">
        <v>1</v>
      </c>
      <c r="J48" s="368">
        <v>1</v>
      </c>
      <c r="K48" s="366">
        <v>44593</v>
      </c>
      <c r="L48" s="368" t="s">
        <v>948</v>
      </c>
      <c r="M48" s="368">
        <v>1</v>
      </c>
      <c r="N48" s="362">
        <v>8</v>
      </c>
      <c r="O48" s="369" t="s">
        <v>946</v>
      </c>
      <c r="P48" s="369">
        <v>0</v>
      </c>
      <c r="Q48" s="370">
        <v>0</v>
      </c>
      <c r="R48" s="370">
        <v>5</v>
      </c>
      <c r="S48" s="371" t="s">
        <v>1074</v>
      </c>
      <c r="T48" s="371" t="s">
        <v>200</v>
      </c>
      <c r="U48" s="372" t="s">
        <v>200</v>
      </c>
      <c r="V48" s="372">
        <v>3410261</v>
      </c>
      <c r="W48" s="372" t="s">
        <v>201</v>
      </c>
      <c r="X48" s="363" t="s">
        <v>1044</v>
      </c>
      <c r="Y48" s="363" t="s">
        <v>936</v>
      </c>
      <c r="Z48" s="373" t="s">
        <v>985</v>
      </c>
      <c r="AA48" s="383" t="s">
        <v>273</v>
      </c>
      <c r="AB48" s="363" t="s">
        <v>986</v>
      </c>
      <c r="AC48" s="362">
        <v>1</v>
      </c>
      <c r="AD48" s="385" t="s">
        <v>275</v>
      </c>
      <c r="AE48" s="375" t="s">
        <v>1251</v>
      </c>
      <c r="AF48" s="376" t="s">
        <v>1247</v>
      </c>
      <c r="AG48" s="363" t="s">
        <v>59</v>
      </c>
    </row>
    <row r="49" spans="1:33" hidden="1" x14ac:dyDescent="0.25">
      <c r="A49" s="362">
        <v>37</v>
      </c>
      <c r="B49" s="363" t="s">
        <v>44</v>
      </c>
      <c r="C49" s="363" t="s">
        <v>953</v>
      </c>
      <c r="D49" s="363" t="s">
        <v>1166</v>
      </c>
      <c r="E49" s="363" t="s">
        <v>947</v>
      </c>
      <c r="F49" s="364">
        <v>16200000</v>
      </c>
      <c r="G49" s="365"/>
      <c r="H49" s="366">
        <v>44576</v>
      </c>
      <c r="I49" s="367">
        <v>1</v>
      </c>
      <c r="J49" s="368">
        <v>1</v>
      </c>
      <c r="K49" s="366">
        <v>44593</v>
      </c>
      <c r="L49" s="368" t="s">
        <v>948</v>
      </c>
      <c r="M49" s="368">
        <v>1</v>
      </c>
      <c r="N49" s="362">
        <v>6</v>
      </c>
      <c r="O49" s="369" t="s">
        <v>946</v>
      </c>
      <c r="P49" s="369">
        <v>0</v>
      </c>
      <c r="Q49" s="370">
        <v>0</v>
      </c>
      <c r="R49" s="370">
        <v>5</v>
      </c>
      <c r="S49" s="371" t="s">
        <v>1074</v>
      </c>
      <c r="T49" s="371" t="s">
        <v>200</v>
      </c>
      <c r="U49" s="372" t="s">
        <v>200</v>
      </c>
      <c r="V49" s="372">
        <v>3410261</v>
      </c>
      <c r="W49" s="372" t="s">
        <v>201</v>
      </c>
      <c r="X49" s="363" t="s">
        <v>1046</v>
      </c>
      <c r="Y49" s="363" t="s">
        <v>936</v>
      </c>
      <c r="Z49" s="373" t="s">
        <v>985</v>
      </c>
      <c r="AA49" s="383" t="s">
        <v>273</v>
      </c>
      <c r="AB49" s="363" t="s">
        <v>986</v>
      </c>
      <c r="AC49" s="362">
        <v>1</v>
      </c>
      <c r="AD49" s="385" t="s">
        <v>275</v>
      </c>
      <c r="AE49" s="375" t="s">
        <v>1251</v>
      </c>
      <c r="AF49" s="376" t="s">
        <v>1247</v>
      </c>
      <c r="AG49" s="363" t="s">
        <v>59</v>
      </c>
    </row>
    <row r="50" spans="1:33" ht="14.25" hidden="1" customHeight="1" x14ac:dyDescent="0.25">
      <c r="A50" s="362">
        <v>38</v>
      </c>
      <c r="B50" s="363" t="s">
        <v>44</v>
      </c>
      <c r="C50" s="380" t="s">
        <v>1163</v>
      </c>
      <c r="D50" s="376" t="s">
        <v>1171</v>
      </c>
      <c r="E50" s="363" t="s">
        <v>964</v>
      </c>
      <c r="F50" s="364">
        <v>75000000</v>
      </c>
      <c r="G50" s="365"/>
      <c r="H50" s="366">
        <v>44612</v>
      </c>
      <c r="I50" s="367">
        <v>2</v>
      </c>
      <c r="J50" s="368">
        <v>5</v>
      </c>
      <c r="K50" s="366">
        <v>44713</v>
      </c>
      <c r="L50" s="368" t="s">
        <v>948</v>
      </c>
      <c r="M50" s="368">
        <v>1</v>
      </c>
      <c r="N50" s="368">
        <v>5</v>
      </c>
      <c r="O50" s="369" t="s">
        <v>946</v>
      </c>
      <c r="P50" s="369">
        <v>0</v>
      </c>
      <c r="Q50" s="370">
        <v>0</v>
      </c>
      <c r="R50" s="370">
        <v>5</v>
      </c>
      <c r="S50" s="371" t="s">
        <v>1074</v>
      </c>
      <c r="T50" s="371" t="s">
        <v>200</v>
      </c>
      <c r="U50" s="372" t="s">
        <v>200</v>
      </c>
      <c r="V50" s="372">
        <v>3410261</v>
      </c>
      <c r="W50" s="372" t="s">
        <v>201</v>
      </c>
      <c r="X50" s="363" t="s">
        <v>1047</v>
      </c>
      <c r="Y50" s="363" t="s">
        <v>936</v>
      </c>
      <c r="Z50" s="384" t="s">
        <v>987</v>
      </c>
      <c r="AA50" s="383" t="s">
        <v>989</v>
      </c>
      <c r="AB50" s="363" t="s">
        <v>990</v>
      </c>
      <c r="AC50" s="362">
        <v>1</v>
      </c>
      <c r="AD50" s="385" t="s">
        <v>988</v>
      </c>
      <c r="AE50" s="385">
        <v>70111500</v>
      </c>
      <c r="AF50" s="376" t="s">
        <v>1247</v>
      </c>
      <c r="AG50" s="363" t="s">
        <v>59</v>
      </c>
    </row>
    <row r="51" spans="1:33" ht="14.25" hidden="1" customHeight="1" x14ac:dyDescent="0.25">
      <c r="A51" s="362">
        <v>39</v>
      </c>
      <c r="B51" s="363" t="s">
        <v>44</v>
      </c>
      <c r="C51" s="363" t="s">
        <v>953</v>
      </c>
      <c r="D51" s="363" t="s">
        <v>1166</v>
      </c>
      <c r="E51" s="363" t="s">
        <v>319</v>
      </c>
      <c r="F51" s="364">
        <v>55000000</v>
      </c>
      <c r="G51" s="365"/>
      <c r="H51" s="366">
        <v>44576</v>
      </c>
      <c r="I51" s="367">
        <v>1</v>
      </c>
      <c r="J51" s="368">
        <v>1</v>
      </c>
      <c r="K51" s="366">
        <v>44593</v>
      </c>
      <c r="L51" s="368" t="s">
        <v>948</v>
      </c>
      <c r="M51" s="368">
        <v>1</v>
      </c>
      <c r="N51" s="368">
        <v>11</v>
      </c>
      <c r="O51" s="369" t="s">
        <v>946</v>
      </c>
      <c r="P51" s="369">
        <v>0</v>
      </c>
      <c r="Q51" s="370">
        <v>0</v>
      </c>
      <c r="R51" s="370">
        <v>5</v>
      </c>
      <c r="S51" s="371" t="s">
        <v>1074</v>
      </c>
      <c r="T51" s="371" t="s">
        <v>200</v>
      </c>
      <c r="U51" s="372" t="s">
        <v>200</v>
      </c>
      <c r="V51" s="372">
        <v>3410261</v>
      </c>
      <c r="W51" s="372" t="s">
        <v>201</v>
      </c>
      <c r="X51" s="363" t="s">
        <v>1048</v>
      </c>
      <c r="Y51" s="363" t="s">
        <v>936</v>
      </c>
      <c r="Z51" s="384" t="s">
        <v>987</v>
      </c>
      <c r="AA51" s="383" t="s">
        <v>989</v>
      </c>
      <c r="AB51" s="363" t="s">
        <v>990</v>
      </c>
      <c r="AC51" s="362">
        <v>1</v>
      </c>
      <c r="AD51" s="385" t="s">
        <v>988</v>
      </c>
      <c r="AE51" s="375" t="s">
        <v>1251</v>
      </c>
      <c r="AF51" s="376" t="s">
        <v>1247</v>
      </c>
      <c r="AG51" s="363" t="s">
        <v>59</v>
      </c>
    </row>
    <row r="52" spans="1:33" ht="14.25" hidden="1" customHeight="1" x14ac:dyDescent="0.25">
      <c r="A52" s="362">
        <v>38</v>
      </c>
      <c r="B52" s="363" t="s">
        <v>44</v>
      </c>
      <c r="C52" s="380" t="s">
        <v>1163</v>
      </c>
      <c r="D52" s="376" t="s">
        <v>1171</v>
      </c>
      <c r="E52" s="363" t="s">
        <v>964</v>
      </c>
      <c r="F52" s="364">
        <v>50500000</v>
      </c>
      <c r="G52" s="365"/>
      <c r="H52" s="366">
        <v>44612</v>
      </c>
      <c r="I52" s="367">
        <v>2</v>
      </c>
      <c r="J52" s="368">
        <v>5</v>
      </c>
      <c r="K52" s="366">
        <v>44713</v>
      </c>
      <c r="L52" s="368" t="s">
        <v>948</v>
      </c>
      <c r="M52" s="368">
        <v>1</v>
      </c>
      <c r="N52" s="368">
        <v>5</v>
      </c>
      <c r="O52" s="369" t="s">
        <v>946</v>
      </c>
      <c r="P52" s="369">
        <v>0</v>
      </c>
      <c r="Q52" s="370">
        <v>0</v>
      </c>
      <c r="R52" s="370">
        <v>5</v>
      </c>
      <c r="S52" s="371" t="s">
        <v>1074</v>
      </c>
      <c r="T52" s="371" t="s">
        <v>200</v>
      </c>
      <c r="U52" s="372" t="s">
        <v>200</v>
      </c>
      <c r="V52" s="372">
        <v>3410261</v>
      </c>
      <c r="W52" s="372" t="s">
        <v>201</v>
      </c>
      <c r="X52" s="363" t="s">
        <v>1047</v>
      </c>
      <c r="Y52" s="363" t="s">
        <v>936</v>
      </c>
      <c r="Z52" s="384" t="s">
        <v>987</v>
      </c>
      <c r="AA52" s="383" t="s">
        <v>989</v>
      </c>
      <c r="AB52" s="363" t="s">
        <v>991</v>
      </c>
      <c r="AC52" s="362">
        <v>2</v>
      </c>
      <c r="AD52" s="385" t="s">
        <v>992</v>
      </c>
      <c r="AE52" s="385">
        <v>70111500</v>
      </c>
      <c r="AF52" s="376" t="s">
        <v>1247</v>
      </c>
      <c r="AG52" s="363" t="s">
        <v>59</v>
      </c>
    </row>
    <row r="53" spans="1:33" s="138" customFormat="1" ht="14.25" hidden="1" customHeight="1" x14ac:dyDescent="0.25">
      <c r="A53" s="362">
        <v>40</v>
      </c>
      <c r="B53" s="363" t="s">
        <v>44</v>
      </c>
      <c r="C53" s="363" t="s">
        <v>953</v>
      </c>
      <c r="D53" s="363" t="s">
        <v>1166</v>
      </c>
      <c r="E53" s="363" t="s">
        <v>947</v>
      </c>
      <c r="F53" s="364">
        <v>24500000</v>
      </c>
      <c r="G53" s="365"/>
      <c r="H53" s="366">
        <v>44576</v>
      </c>
      <c r="I53" s="367">
        <v>1</v>
      </c>
      <c r="J53" s="368">
        <v>1</v>
      </c>
      <c r="K53" s="366">
        <v>44593</v>
      </c>
      <c r="L53" s="368" t="s">
        <v>948</v>
      </c>
      <c r="M53" s="368">
        <v>1</v>
      </c>
      <c r="N53" s="368">
        <v>7</v>
      </c>
      <c r="O53" s="369" t="s">
        <v>946</v>
      </c>
      <c r="P53" s="369">
        <v>0</v>
      </c>
      <c r="Q53" s="370">
        <v>0</v>
      </c>
      <c r="R53" s="370">
        <v>5</v>
      </c>
      <c r="S53" s="371" t="s">
        <v>1074</v>
      </c>
      <c r="T53" s="371" t="s">
        <v>200</v>
      </c>
      <c r="U53" s="372" t="s">
        <v>200</v>
      </c>
      <c r="V53" s="372">
        <v>3410261</v>
      </c>
      <c r="W53" s="372" t="s">
        <v>201</v>
      </c>
      <c r="X53" s="363" t="s">
        <v>1049</v>
      </c>
      <c r="Y53" s="363" t="s">
        <v>936</v>
      </c>
      <c r="Z53" s="384" t="s">
        <v>987</v>
      </c>
      <c r="AA53" s="383" t="s">
        <v>989</v>
      </c>
      <c r="AB53" s="363" t="s">
        <v>991</v>
      </c>
      <c r="AC53" s="362">
        <v>2</v>
      </c>
      <c r="AD53" s="385" t="s">
        <v>992</v>
      </c>
      <c r="AE53" s="375" t="s">
        <v>1251</v>
      </c>
      <c r="AF53" s="376" t="s">
        <v>1247</v>
      </c>
      <c r="AG53" s="363" t="s">
        <v>59</v>
      </c>
    </row>
    <row r="54" spans="1:33" ht="15" hidden="1" customHeight="1" x14ac:dyDescent="0.25">
      <c r="A54" s="362">
        <v>41</v>
      </c>
      <c r="B54" s="363" t="s">
        <v>44</v>
      </c>
      <c r="C54" s="363" t="s">
        <v>974</v>
      </c>
      <c r="D54" s="363" t="s">
        <v>1168</v>
      </c>
      <c r="E54" s="363" t="s">
        <v>234</v>
      </c>
      <c r="F54" s="364">
        <v>642916000</v>
      </c>
      <c r="G54" s="365"/>
      <c r="H54" s="366">
        <v>44612</v>
      </c>
      <c r="I54" s="367">
        <v>2</v>
      </c>
      <c r="J54" s="368">
        <v>6</v>
      </c>
      <c r="K54" s="366">
        <v>44743</v>
      </c>
      <c r="L54" s="368" t="s">
        <v>948</v>
      </c>
      <c r="M54" s="368">
        <v>1</v>
      </c>
      <c r="N54" s="368">
        <v>6</v>
      </c>
      <c r="O54" s="369" t="s">
        <v>946</v>
      </c>
      <c r="P54" s="369">
        <v>0</v>
      </c>
      <c r="Q54" s="370">
        <v>0</v>
      </c>
      <c r="R54" s="370">
        <v>5</v>
      </c>
      <c r="S54" s="371" t="s">
        <v>1074</v>
      </c>
      <c r="T54" s="371" t="s">
        <v>200</v>
      </c>
      <c r="U54" s="372" t="s">
        <v>200</v>
      </c>
      <c r="V54" s="372">
        <v>3410261</v>
      </c>
      <c r="W54" s="372" t="s">
        <v>201</v>
      </c>
      <c r="X54" s="363" t="s">
        <v>1050</v>
      </c>
      <c r="Y54" s="363" t="s">
        <v>936</v>
      </c>
      <c r="Z54" s="384" t="s">
        <v>993</v>
      </c>
      <c r="AA54" s="383" t="s">
        <v>994</v>
      </c>
      <c r="AB54" s="363" t="s">
        <v>996</v>
      </c>
      <c r="AC54" s="362">
        <v>1</v>
      </c>
      <c r="AD54" s="385" t="s">
        <v>995</v>
      </c>
      <c r="AE54" s="383" t="s">
        <v>1072</v>
      </c>
      <c r="AF54" s="376" t="s">
        <v>1247</v>
      </c>
      <c r="AG54" s="363" t="s">
        <v>59</v>
      </c>
    </row>
    <row r="55" spans="1:33" ht="15" hidden="1" customHeight="1" x14ac:dyDescent="0.25">
      <c r="A55" s="362">
        <v>42</v>
      </c>
      <c r="B55" s="363" t="s">
        <v>44</v>
      </c>
      <c r="C55" s="363" t="s">
        <v>953</v>
      </c>
      <c r="D55" s="363" t="s">
        <v>1166</v>
      </c>
      <c r="E55" s="363" t="s">
        <v>319</v>
      </c>
      <c r="F55" s="364">
        <v>30000000</v>
      </c>
      <c r="G55" s="365"/>
      <c r="H55" s="366">
        <v>44576</v>
      </c>
      <c r="I55" s="367">
        <v>1</v>
      </c>
      <c r="J55" s="368">
        <v>1</v>
      </c>
      <c r="K55" s="366">
        <v>44593</v>
      </c>
      <c r="L55" s="368" t="s">
        <v>948</v>
      </c>
      <c r="M55" s="368">
        <v>1</v>
      </c>
      <c r="N55" s="362">
        <v>6</v>
      </c>
      <c r="O55" s="369" t="s">
        <v>946</v>
      </c>
      <c r="P55" s="369">
        <v>0</v>
      </c>
      <c r="Q55" s="370">
        <v>0</v>
      </c>
      <c r="R55" s="370">
        <v>5</v>
      </c>
      <c r="S55" s="371" t="s">
        <v>1074</v>
      </c>
      <c r="T55" s="371" t="s">
        <v>200</v>
      </c>
      <c r="U55" s="372" t="s">
        <v>200</v>
      </c>
      <c r="V55" s="372">
        <v>3410261</v>
      </c>
      <c r="W55" s="372" t="s">
        <v>201</v>
      </c>
      <c r="X55" s="363" t="s">
        <v>1051</v>
      </c>
      <c r="Y55" s="363" t="s">
        <v>936</v>
      </c>
      <c r="Z55" s="384" t="s">
        <v>993</v>
      </c>
      <c r="AA55" s="383" t="s">
        <v>994</v>
      </c>
      <c r="AB55" s="363" t="s">
        <v>996</v>
      </c>
      <c r="AC55" s="362">
        <v>1</v>
      </c>
      <c r="AD55" s="385" t="s">
        <v>995</v>
      </c>
      <c r="AE55" s="375" t="s">
        <v>1251</v>
      </c>
      <c r="AF55" s="376" t="s">
        <v>1247</v>
      </c>
      <c r="AG55" s="363" t="s">
        <v>59</v>
      </c>
    </row>
    <row r="56" spans="1:33" ht="15" hidden="1" customHeight="1" x14ac:dyDescent="0.25">
      <c r="A56" s="362">
        <v>43</v>
      </c>
      <c r="B56" s="363" t="s">
        <v>44</v>
      </c>
      <c r="C56" s="363" t="s">
        <v>953</v>
      </c>
      <c r="D56" s="363" t="s">
        <v>1166</v>
      </c>
      <c r="E56" s="363" t="s">
        <v>319</v>
      </c>
      <c r="F56" s="364">
        <v>27084000</v>
      </c>
      <c r="G56" s="365"/>
      <c r="H56" s="366">
        <v>44576</v>
      </c>
      <c r="I56" s="367">
        <v>1</v>
      </c>
      <c r="J56" s="368">
        <v>1</v>
      </c>
      <c r="K56" s="366">
        <v>44593</v>
      </c>
      <c r="L56" s="368" t="s">
        <v>948</v>
      </c>
      <c r="M56" s="368">
        <v>1</v>
      </c>
      <c r="N56" s="362">
        <v>6</v>
      </c>
      <c r="O56" s="369" t="s">
        <v>946</v>
      </c>
      <c r="P56" s="369">
        <v>0</v>
      </c>
      <c r="Q56" s="370">
        <v>0</v>
      </c>
      <c r="R56" s="370">
        <v>5</v>
      </c>
      <c r="S56" s="371" t="s">
        <v>1074</v>
      </c>
      <c r="T56" s="371" t="s">
        <v>200</v>
      </c>
      <c r="U56" s="372" t="s">
        <v>200</v>
      </c>
      <c r="V56" s="372">
        <v>3410261</v>
      </c>
      <c r="W56" s="372" t="s">
        <v>201</v>
      </c>
      <c r="X56" s="363" t="s">
        <v>1052</v>
      </c>
      <c r="Y56" s="363" t="s">
        <v>936</v>
      </c>
      <c r="Z56" s="384" t="s">
        <v>993</v>
      </c>
      <c r="AA56" s="383" t="s">
        <v>994</v>
      </c>
      <c r="AB56" s="363" t="s">
        <v>996</v>
      </c>
      <c r="AC56" s="362">
        <v>1</v>
      </c>
      <c r="AD56" s="385" t="s">
        <v>995</v>
      </c>
      <c r="AE56" s="375" t="s">
        <v>1251</v>
      </c>
      <c r="AF56" s="376" t="s">
        <v>1247</v>
      </c>
      <c r="AG56" s="363" t="s">
        <v>59</v>
      </c>
    </row>
    <row r="57" spans="1:33" ht="15" hidden="1" customHeight="1" x14ac:dyDescent="0.25">
      <c r="A57" s="362">
        <v>44</v>
      </c>
      <c r="B57" s="363" t="s">
        <v>44</v>
      </c>
      <c r="C57" s="380" t="s">
        <v>1163</v>
      </c>
      <c r="D57" s="376" t="s">
        <v>1171</v>
      </c>
      <c r="E57" s="363" t="s">
        <v>964</v>
      </c>
      <c r="F57" s="364">
        <v>140500000</v>
      </c>
      <c r="G57" s="365"/>
      <c r="H57" s="366">
        <v>44612</v>
      </c>
      <c r="I57" s="367">
        <v>2</v>
      </c>
      <c r="J57" s="368">
        <v>5</v>
      </c>
      <c r="K57" s="366">
        <v>44713</v>
      </c>
      <c r="L57" s="368" t="s">
        <v>948</v>
      </c>
      <c r="M57" s="368">
        <v>1</v>
      </c>
      <c r="N57" s="368">
        <v>5</v>
      </c>
      <c r="O57" s="369" t="s">
        <v>946</v>
      </c>
      <c r="P57" s="369">
        <v>0</v>
      </c>
      <c r="Q57" s="370">
        <v>0</v>
      </c>
      <c r="R57" s="370">
        <v>5</v>
      </c>
      <c r="S57" s="371" t="s">
        <v>1074</v>
      </c>
      <c r="T57" s="371" t="s">
        <v>200</v>
      </c>
      <c r="U57" s="372" t="s">
        <v>200</v>
      </c>
      <c r="V57" s="372">
        <v>3410261</v>
      </c>
      <c r="W57" s="372" t="s">
        <v>201</v>
      </c>
      <c r="X57" s="363" t="s">
        <v>1053</v>
      </c>
      <c r="Y57" s="363" t="s">
        <v>936</v>
      </c>
      <c r="Z57" s="384" t="s">
        <v>998</v>
      </c>
      <c r="AA57" s="383" t="s">
        <v>280</v>
      </c>
      <c r="AB57" s="363" t="s">
        <v>999</v>
      </c>
      <c r="AC57" s="362">
        <v>1</v>
      </c>
      <c r="AD57" s="385" t="s">
        <v>997</v>
      </c>
      <c r="AE57" s="375" t="s">
        <v>1058</v>
      </c>
      <c r="AF57" s="376" t="s">
        <v>1247</v>
      </c>
      <c r="AG57" s="363" t="s">
        <v>59</v>
      </c>
    </row>
    <row r="58" spans="1:33" ht="15" hidden="1" customHeight="1" x14ac:dyDescent="0.25">
      <c r="A58" s="362">
        <v>45</v>
      </c>
      <c r="B58" s="363" t="s">
        <v>44</v>
      </c>
      <c r="C58" s="363" t="s">
        <v>953</v>
      </c>
      <c r="D58" s="363" t="s">
        <v>1166</v>
      </c>
      <c r="E58" s="363" t="s">
        <v>319</v>
      </c>
      <c r="F58" s="364">
        <v>55000000</v>
      </c>
      <c r="G58" s="365"/>
      <c r="H58" s="366">
        <v>44576</v>
      </c>
      <c r="I58" s="367">
        <v>1</v>
      </c>
      <c r="J58" s="368">
        <v>1</v>
      </c>
      <c r="K58" s="366">
        <v>44593</v>
      </c>
      <c r="L58" s="368" t="s">
        <v>948</v>
      </c>
      <c r="M58" s="368">
        <v>1</v>
      </c>
      <c r="N58" s="362">
        <v>11</v>
      </c>
      <c r="O58" s="369" t="s">
        <v>946</v>
      </c>
      <c r="P58" s="369">
        <v>0</v>
      </c>
      <c r="Q58" s="370">
        <v>0</v>
      </c>
      <c r="R58" s="370">
        <v>5</v>
      </c>
      <c r="S58" s="371" t="s">
        <v>1074</v>
      </c>
      <c r="T58" s="371" t="s">
        <v>200</v>
      </c>
      <c r="U58" s="372" t="s">
        <v>200</v>
      </c>
      <c r="V58" s="372">
        <v>3410261</v>
      </c>
      <c r="W58" s="372" t="s">
        <v>201</v>
      </c>
      <c r="X58" s="363" t="s">
        <v>1054</v>
      </c>
      <c r="Y58" s="363" t="s">
        <v>936</v>
      </c>
      <c r="Z58" s="384" t="s">
        <v>998</v>
      </c>
      <c r="AA58" s="383" t="s">
        <v>280</v>
      </c>
      <c r="AB58" s="363" t="s">
        <v>999</v>
      </c>
      <c r="AC58" s="362">
        <v>1</v>
      </c>
      <c r="AD58" s="385" t="s">
        <v>997</v>
      </c>
      <c r="AE58" s="375" t="s">
        <v>1251</v>
      </c>
      <c r="AF58" s="376" t="s">
        <v>1247</v>
      </c>
      <c r="AG58" s="363" t="s">
        <v>59</v>
      </c>
    </row>
    <row r="59" spans="1:33" ht="15" hidden="1" customHeight="1" x14ac:dyDescent="0.25">
      <c r="A59" s="362">
        <v>46</v>
      </c>
      <c r="B59" s="363" t="s">
        <v>44</v>
      </c>
      <c r="C59" s="363" t="s">
        <v>953</v>
      </c>
      <c r="D59" s="363" t="s">
        <v>1166</v>
      </c>
      <c r="E59" s="363" t="s">
        <v>947</v>
      </c>
      <c r="F59" s="364">
        <v>24500000</v>
      </c>
      <c r="G59" s="365"/>
      <c r="H59" s="366">
        <v>44576</v>
      </c>
      <c r="I59" s="367">
        <v>1</v>
      </c>
      <c r="J59" s="368">
        <v>1</v>
      </c>
      <c r="K59" s="366">
        <v>44593</v>
      </c>
      <c r="L59" s="368" t="s">
        <v>948</v>
      </c>
      <c r="M59" s="368">
        <v>1</v>
      </c>
      <c r="N59" s="362">
        <v>7</v>
      </c>
      <c r="O59" s="369" t="s">
        <v>946</v>
      </c>
      <c r="P59" s="369">
        <v>0</v>
      </c>
      <c r="Q59" s="370">
        <v>0</v>
      </c>
      <c r="R59" s="370">
        <v>5</v>
      </c>
      <c r="S59" s="371" t="s">
        <v>1074</v>
      </c>
      <c r="T59" s="371" t="s">
        <v>200</v>
      </c>
      <c r="U59" s="372" t="s">
        <v>200</v>
      </c>
      <c r="V59" s="372">
        <v>3410261</v>
      </c>
      <c r="W59" s="372" t="s">
        <v>201</v>
      </c>
      <c r="X59" s="363" t="s">
        <v>1055</v>
      </c>
      <c r="Y59" s="363" t="s">
        <v>936</v>
      </c>
      <c r="Z59" s="384" t="s">
        <v>998</v>
      </c>
      <c r="AA59" s="383" t="s">
        <v>280</v>
      </c>
      <c r="AB59" s="363" t="s">
        <v>999</v>
      </c>
      <c r="AC59" s="362">
        <v>1</v>
      </c>
      <c r="AD59" s="385" t="s">
        <v>997</v>
      </c>
      <c r="AE59" s="375" t="s">
        <v>1251</v>
      </c>
      <c r="AF59" s="376" t="s">
        <v>1247</v>
      </c>
      <c r="AG59" s="363" t="s">
        <v>59</v>
      </c>
    </row>
    <row r="60" spans="1:33" s="110" customFormat="1" hidden="1" x14ac:dyDescent="0.25">
      <c r="A60" s="362">
        <v>47</v>
      </c>
      <c r="B60" s="363" t="s">
        <v>44</v>
      </c>
      <c r="C60" s="363" t="s">
        <v>1057</v>
      </c>
      <c r="D60" s="363" t="s">
        <v>1169</v>
      </c>
      <c r="E60" s="363" t="s">
        <v>964</v>
      </c>
      <c r="F60" s="364">
        <v>27498000</v>
      </c>
      <c r="G60" s="365"/>
      <c r="H60" s="388">
        <v>44607</v>
      </c>
      <c r="I60" s="367">
        <v>2</v>
      </c>
      <c r="J60" s="368">
        <v>3</v>
      </c>
      <c r="K60" s="366">
        <v>44701</v>
      </c>
      <c r="L60" s="368" t="s">
        <v>948</v>
      </c>
      <c r="M60" s="368">
        <v>1</v>
      </c>
      <c r="N60" s="368">
        <v>5</v>
      </c>
      <c r="O60" s="369" t="s">
        <v>946</v>
      </c>
      <c r="P60" s="369">
        <v>0</v>
      </c>
      <c r="Q60" s="370">
        <v>0</v>
      </c>
      <c r="R60" s="370">
        <v>5</v>
      </c>
      <c r="S60" s="371" t="s">
        <v>1074</v>
      </c>
      <c r="T60" s="371" t="s">
        <v>200</v>
      </c>
      <c r="U60" s="372" t="s">
        <v>200</v>
      </c>
      <c r="V60" s="372">
        <v>3410261</v>
      </c>
      <c r="W60" s="372" t="s">
        <v>201</v>
      </c>
      <c r="X60" s="363" t="s">
        <v>1056</v>
      </c>
      <c r="Y60" s="363" t="s">
        <v>936</v>
      </c>
      <c r="Z60" s="384" t="s">
        <v>1000</v>
      </c>
      <c r="AA60" s="383" t="s">
        <v>1002</v>
      </c>
      <c r="AB60" s="363" t="s">
        <v>1003</v>
      </c>
      <c r="AC60" s="362">
        <v>1</v>
      </c>
      <c r="AD60" s="385" t="s">
        <v>1001</v>
      </c>
      <c r="AE60" s="375">
        <v>86101800</v>
      </c>
      <c r="AF60" s="376" t="s">
        <v>1247</v>
      </c>
      <c r="AG60" s="363" t="s">
        <v>59</v>
      </c>
    </row>
    <row r="61" spans="1:33" s="110" customFormat="1" hidden="1" x14ac:dyDescent="0.25">
      <c r="A61" s="362">
        <v>48</v>
      </c>
      <c r="B61" s="363" t="s">
        <v>44</v>
      </c>
      <c r="C61" s="363" t="s">
        <v>953</v>
      </c>
      <c r="D61" s="363" t="s">
        <v>1166</v>
      </c>
      <c r="E61" s="363" t="s">
        <v>947</v>
      </c>
      <c r="F61" s="364">
        <v>24500000</v>
      </c>
      <c r="G61" s="365"/>
      <c r="H61" s="366">
        <v>44576</v>
      </c>
      <c r="I61" s="367">
        <v>1</v>
      </c>
      <c r="J61" s="368">
        <v>1</v>
      </c>
      <c r="K61" s="366">
        <v>44593</v>
      </c>
      <c r="L61" s="368" t="s">
        <v>948</v>
      </c>
      <c r="M61" s="368">
        <v>1</v>
      </c>
      <c r="N61" s="362">
        <v>7</v>
      </c>
      <c r="O61" s="369" t="s">
        <v>946</v>
      </c>
      <c r="P61" s="369">
        <v>0</v>
      </c>
      <c r="Q61" s="370">
        <v>0</v>
      </c>
      <c r="R61" s="370">
        <v>5</v>
      </c>
      <c r="S61" s="371" t="s">
        <v>1074</v>
      </c>
      <c r="T61" s="371" t="s">
        <v>200</v>
      </c>
      <c r="U61" s="372" t="s">
        <v>200</v>
      </c>
      <c r="V61" s="372">
        <v>3410261</v>
      </c>
      <c r="W61" s="372" t="s">
        <v>201</v>
      </c>
      <c r="X61" s="363" t="s">
        <v>1059</v>
      </c>
      <c r="Y61" s="363" t="s">
        <v>936</v>
      </c>
      <c r="Z61" s="384" t="s">
        <v>1000</v>
      </c>
      <c r="AA61" s="383" t="s">
        <v>1002</v>
      </c>
      <c r="AB61" s="363" t="s">
        <v>1003</v>
      </c>
      <c r="AC61" s="362">
        <v>1</v>
      </c>
      <c r="AD61" s="385" t="s">
        <v>1001</v>
      </c>
      <c r="AE61" s="375" t="s">
        <v>1251</v>
      </c>
      <c r="AF61" s="376" t="s">
        <v>1247</v>
      </c>
      <c r="AG61" s="363" t="s">
        <v>59</v>
      </c>
    </row>
    <row r="62" spans="1:33" s="110" customFormat="1" hidden="1" x14ac:dyDescent="0.25">
      <c r="A62" s="362">
        <v>49</v>
      </c>
      <c r="B62" s="363" t="s">
        <v>44</v>
      </c>
      <c r="C62" s="363" t="s">
        <v>953</v>
      </c>
      <c r="D62" s="363" t="s">
        <v>1166</v>
      </c>
      <c r="E62" s="363" t="s">
        <v>319</v>
      </c>
      <c r="F62" s="364">
        <v>30000000</v>
      </c>
      <c r="G62" s="365"/>
      <c r="H62" s="366">
        <v>44576</v>
      </c>
      <c r="I62" s="367">
        <v>1</v>
      </c>
      <c r="J62" s="368">
        <v>1</v>
      </c>
      <c r="K62" s="366">
        <v>44593</v>
      </c>
      <c r="L62" s="368" t="s">
        <v>948</v>
      </c>
      <c r="M62" s="368">
        <v>1</v>
      </c>
      <c r="N62" s="362">
        <v>6</v>
      </c>
      <c r="O62" s="369" t="s">
        <v>946</v>
      </c>
      <c r="P62" s="369">
        <v>0</v>
      </c>
      <c r="Q62" s="370">
        <v>0</v>
      </c>
      <c r="R62" s="370">
        <v>5</v>
      </c>
      <c r="S62" s="371" t="s">
        <v>1074</v>
      </c>
      <c r="T62" s="371" t="s">
        <v>200</v>
      </c>
      <c r="U62" s="372" t="s">
        <v>200</v>
      </c>
      <c r="V62" s="372">
        <v>3410261</v>
      </c>
      <c r="W62" s="372" t="s">
        <v>201</v>
      </c>
      <c r="X62" s="363" t="s">
        <v>1060</v>
      </c>
      <c r="Y62" s="363" t="s">
        <v>936</v>
      </c>
      <c r="Z62" s="384" t="s">
        <v>1000</v>
      </c>
      <c r="AA62" s="383" t="s">
        <v>1002</v>
      </c>
      <c r="AB62" s="363" t="s">
        <v>1003</v>
      </c>
      <c r="AC62" s="362">
        <v>1</v>
      </c>
      <c r="AD62" s="385" t="s">
        <v>1001</v>
      </c>
      <c r="AE62" s="375" t="s">
        <v>1251</v>
      </c>
      <c r="AF62" s="376" t="s">
        <v>1247</v>
      </c>
      <c r="AG62" s="363" t="s">
        <v>59</v>
      </c>
    </row>
    <row r="63" spans="1:33" s="110" customFormat="1" hidden="1" x14ac:dyDescent="0.25">
      <c r="A63" s="362">
        <v>50</v>
      </c>
      <c r="B63" s="363" t="s">
        <v>44</v>
      </c>
      <c r="C63" s="363" t="s">
        <v>953</v>
      </c>
      <c r="D63" s="363" t="s">
        <v>1166</v>
      </c>
      <c r="E63" s="363" t="s">
        <v>947</v>
      </c>
      <c r="F63" s="364">
        <v>14400000</v>
      </c>
      <c r="G63" s="365"/>
      <c r="H63" s="366">
        <v>44576</v>
      </c>
      <c r="I63" s="367">
        <v>1</v>
      </c>
      <c r="J63" s="368">
        <v>1</v>
      </c>
      <c r="K63" s="366">
        <v>44593</v>
      </c>
      <c r="L63" s="368" t="s">
        <v>948</v>
      </c>
      <c r="M63" s="368">
        <v>1</v>
      </c>
      <c r="N63" s="362">
        <v>6</v>
      </c>
      <c r="O63" s="369" t="s">
        <v>946</v>
      </c>
      <c r="P63" s="369">
        <v>0</v>
      </c>
      <c r="Q63" s="370">
        <v>0</v>
      </c>
      <c r="R63" s="370">
        <v>5</v>
      </c>
      <c r="S63" s="371" t="s">
        <v>1074</v>
      </c>
      <c r="T63" s="371" t="s">
        <v>200</v>
      </c>
      <c r="U63" s="372" t="s">
        <v>200</v>
      </c>
      <c r="V63" s="372">
        <v>3410261</v>
      </c>
      <c r="W63" s="372" t="s">
        <v>201</v>
      </c>
      <c r="X63" s="363" t="s">
        <v>1061</v>
      </c>
      <c r="Y63" s="363" t="s">
        <v>936</v>
      </c>
      <c r="Z63" s="384" t="s">
        <v>1000</v>
      </c>
      <c r="AA63" s="383" t="s">
        <v>1002</v>
      </c>
      <c r="AB63" s="363" t="s">
        <v>1003</v>
      </c>
      <c r="AC63" s="362">
        <v>1</v>
      </c>
      <c r="AD63" s="385" t="s">
        <v>1001</v>
      </c>
      <c r="AE63" s="375" t="s">
        <v>1251</v>
      </c>
      <c r="AF63" s="376" t="s">
        <v>1247</v>
      </c>
      <c r="AG63" s="363" t="s">
        <v>59</v>
      </c>
    </row>
    <row r="64" spans="1:33" s="110" customFormat="1" hidden="1" x14ac:dyDescent="0.25">
      <c r="A64" s="362">
        <v>51</v>
      </c>
      <c r="B64" s="363" t="s">
        <v>44</v>
      </c>
      <c r="C64" s="363" t="s">
        <v>953</v>
      </c>
      <c r="D64" s="363" t="s">
        <v>1166</v>
      </c>
      <c r="E64" s="363" t="s">
        <v>947</v>
      </c>
      <c r="F64" s="364">
        <v>21000000</v>
      </c>
      <c r="G64" s="365"/>
      <c r="H64" s="366">
        <v>44576</v>
      </c>
      <c r="I64" s="367">
        <v>1</v>
      </c>
      <c r="J64" s="368">
        <v>1</v>
      </c>
      <c r="K64" s="366">
        <v>44593</v>
      </c>
      <c r="L64" s="368" t="s">
        <v>948</v>
      </c>
      <c r="M64" s="368">
        <v>1</v>
      </c>
      <c r="N64" s="362">
        <v>6</v>
      </c>
      <c r="O64" s="369" t="s">
        <v>946</v>
      </c>
      <c r="P64" s="369">
        <v>0</v>
      </c>
      <c r="Q64" s="370">
        <v>0</v>
      </c>
      <c r="R64" s="370">
        <v>5</v>
      </c>
      <c r="S64" s="371" t="s">
        <v>1074</v>
      </c>
      <c r="T64" s="371" t="s">
        <v>200</v>
      </c>
      <c r="U64" s="372" t="s">
        <v>200</v>
      </c>
      <c r="V64" s="372">
        <v>3410261</v>
      </c>
      <c r="W64" s="372" t="s">
        <v>201</v>
      </c>
      <c r="X64" s="363" t="s">
        <v>1062</v>
      </c>
      <c r="Y64" s="363" t="s">
        <v>936</v>
      </c>
      <c r="Z64" s="384" t="s">
        <v>1000</v>
      </c>
      <c r="AA64" s="383" t="s">
        <v>1002</v>
      </c>
      <c r="AB64" s="363" t="s">
        <v>1003</v>
      </c>
      <c r="AC64" s="362">
        <v>1</v>
      </c>
      <c r="AD64" s="385" t="s">
        <v>1001</v>
      </c>
      <c r="AE64" s="375" t="s">
        <v>1251</v>
      </c>
      <c r="AF64" s="376" t="s">
        <v>1247</v>
      </c>
      <c r="AG64" s="363" t="s">
        <v>59</v>
      </c>
    </row>
    <row r="65" spans="1:33" s="110" customFormat="1" hidden="1" x14ac:dyDescent="0.25">
      <c r="A65" s="362">
        <v>52</v>
      </c>
      <c r="B65" s="363" t="s">
        <v>44</v>
      </c>
      <c r="C65" s="380" t="s">
        <v>1163</v>
      </c>
      <c r="D65" s="376" t="s">
        <v>1171</v>
      </c>
      <c r="E65" s="363" t="s">
        <v>964</v>
      </c>
      <c r="F65" s="364">
        <v>122912000</v>
      </c>
      <c r="G65" s="365"/>
      <c r="H65" s="366">
        <v>44612</v>
      </c>
      <c r="I65" s="367">
        <v>2</v>
      </c>
      <c r="J65" s="368">
        <v>5</v>
      </c>
      <c r="K65" s="366">
        <v>44713</v>
      </c>
      <c r="L65" s="368" t="s">
        <v>948</v>
      </c>
      <c r="M65" s="368">
        <v>1</v>
      </c>
      <c r="N65" s="368">
        <v>4</v>
      </c>
      <c r="O65" s="369" t="s">
        <v>946</v>
      </c>
      <c r="P65" s="369">
        <v>0</v>
      </c>
      <c r="Q65" s="370">
        <v>0</v>
      </c>
      <c r="R65" s="370">
        <v>5</v>
      </c>
      <c r="S65" s="371" t="s">
        <v>1074</v>
      </c>
      <c r="T65" s="371" t="s">
        <v>200</v>
      </c>
      <c r="U65" s="372" t="s">
        <v>200</v>
      </c>
      <c r="V65" s="372">
        <v>3410261</v>
      </c>
      <c r="W65" s="372" t="s">
        <v>201</v>
      </c>
      <c r="X65" s="363" t="s">
        <v>1063</v>
      </c>
      <c r="Y65" s="363" t="s">
        <v>936</v>
      </c>
      <c r="Z65" s="384" t="s">
        <v>1004</v>
      </c>
      <c r="AA65" s="383" t="s">
        <v>1007</v>
      </c>
      <c r="AB65" s="363" t="s">
        <v>1006</v>
      </c>
      <c r="AC65" s="362">
        <v>1</v>
      </c>
      <c r="AD65" s="385" t="s">
        <v>1005</v>
      </c>
      <c r="AE65" s="375">
        <v>86101700</v>
      </c>
      <c r="AF65" s="376" t="s">
        <v>1247</v>
      </c>
      <c r="AG65" s="363" t="s">
        <v>59</v>
      </c>
    </row>
    <row r="66" spans="1:33" ht="15" hidden="1" customHeight="1" x14ac:dyDescent="0.25">
      <c r="A66" s="362">
        <v>53</v>
      </c>
      <c r="B66" s="363" t="s">
        <v>44</v>
      </c>
      <c r="C66" s="363" t="s">
        <v>953</v>
      </c>
      <c r="D66" s="363" t="s">
        <v>1166</v>
      </c>
      <c r="E66" s="363" t="s">
        <v>319</v>
      </c>
      <c r="F66" s="364">
        <v>40000000</v>
      </c>
      <c r="G66" s="365"/>
      <c r="H66" s="366">
        <v>44576</v>
      </c>
      <c r="I66" s="367">
        <v>1</v>
      </c>
      <c r="J66" s="368">
        <v>1</v>
      </c>
      <c r="K66" s="366">
        <v>44593</v>
      </c>
      <c r="L66" s="368" t="s">
        <v>948</v>
      </c>
      <c r="M66" s="368">
        <v>1</v>
      </c>
      <c r="N66" s="362">
        <v>8</v>
      </c>
      <c r="O66" s="369" t="s">
        <v>946</v>
      </c>
      <c r="P66" s="369">
        <v>0</v>
      </c>
      <c r="Q66" s="370">
        <v>0</v>
      </c>
      <c r="R66" s="370">
        <v>5</v>
      </c>
      <c r="S66" s="371" t="s">
        <v>1074</v>
      </c>
      <c r="T66" s="371" t="s">
        <v>200</v>
      </c>
      <c r="U66" s="372" t="s">
        <v>200</v>
      </c>
      <c r="V66" s="372">
        <v>3410261</v>
      </c>
      <c r="W66" s="372" t="s">
        <v>201</v>
      </c>
      <c r="X66" s="363" t="s">
        <v>1064</v>
      </c>
      <c r="Y66" s="363" t="s">
        <v>936</v>
      </c>
      <c r="Z66" s="384" t="s">
        <v>1004</v>
      </c>
      <c r="AA66" s="383" t="s">
        <v>1007</v>
      </c>
      <c r="AB66" s="363" t="s">
        <v>1006</v>
      </c>
      <c r="AC66" s="362">
        <v>1</v>
      </c>
      <c r="AD66" s="385" t="s">
        <v>1005</v>
      </c>
      <c r="AE66" s="375" t="s">
        <v>1251</v>
      </c>
      <c r="AF66" s="376" t="s">
        <v>1247</v>
      </c>
      <c r="AG66" s="363" t="s">
        <v>59</v>
      </c>
    </row>
    <row r="67" spans="1:33" ht="15" hidden="1" customHeight="1" x14ac:dyDescent="0.25">
      <c r="A67" s="362">
        <v>54</v>
      </c>
      <c r="B67" s="363" t="s">
        <v>44</v>
      </c>
      <c r="C67" s="363" t="s">
        <v>953</v>
      </c>
      <c r="D67" s="363" t="s">
        <v>1166</v>
      </c>
      <c r="E67" s="363" t="s">
        <v>319</v>
      </c>
      <c r="F67" s="364">
        <v>36000000</v>
      </c>
      <c r="G67" s="365"/>
      <c r="H67" s="366">
        <v>44576</v>
      </c>
      <c r="I67" s="367">
        <v>1</v>
      </c>
      <c r="J67" s="368">
        <v>1</v>
      </c>
      <c r="K67" s="366">
        <v>44593</v>
      </c>
      <c r="L67" s="368" t="s">
        <v>948</v>
      </c>
      <c r="M67" s="368">
        <v>1</v>
      </c>
      <c r="N67" s="362">
        <v>6</v>
      </c>
      <c r="O67" s="369" t="s">
        <v>946</v>
      </c>
      <c r="P67" s="369">
        <v>0</v>
      </c>
      <c r="Q67" s="370">
        <v>0</v>
      </c>
      <c r="R67" s="370">
        <v>5</v>
      </c>
      <c r="S67" s="371" t="s">
        <v>1074</v>
      </c>
      <c r="T67" s="371" t="s">
        <v>200</v>
      </c>
      <c r="U67" s="372" t="s">
        <v>200</v>
      </c>
      <c r="V67" s="372">
        <v>3410261</v>
      </c>
      <c r="W67" s="372" t="s">
        <v>201</v>
      </c>
      <c r="X67" s="363" t="s">
        <v>1065</v>
      </c>
      <c r="Y67" s="363" t="s">
        <v>936</v>
      </c>
      <c r="Z67" s="384" t="s">
        <v>1004</v>
      </c>
      <c r="AA67" s="383" t="s">
        <v>1007</v>
      </c>
      <c r="AB67" s="363" t="s">
        <v>1006</v>
      </c>
      <c r="AC67" s="362">
        <v>1</v>
      </c>
      <c r="AD67" s="385" t="s">
        <v>1005</v>
      </c>
      <c r="AE67" s="375" t="s">
        <v>1251</v>
      </c>
      <c r="AF67" s="376" t="s">
        <v>1247</v>
      </c>
      <c r="AG67" s="363" t="s">
        <v>59</v>
      </c>
    </row>
    <row r="68" spans="1:33" ht="15" hidden="1" customHeight="1" x14ac:dyDescent="0.25">
      <c r="A68" s="362">
        <v>55</v>
      </c>
      <c r="B68" s="363" t="s">
        <v>44</v>
      </c>
      <c r="C68" s="380" t="s">
        <v>1163</v>
      </c>
      <c r="D68" s="376" t="s">
        <v>1171</v>
      </c>
      <c r="E68" s="363" t="s">
        <v>964</v>
      </c>
      <c r="F68" s="364">
        <v>152024000</v>
      </c>
      <c r="G68" s="365"/>
      <c r="H68" s="366">
        <v>44612</v>
      </c>
      <c r="I68" s="367">
        <v>2</v>
      </c>
      <c r="J68" s="368">
        <v>5</v>
      </c>
      <c r="K68" s="366">
        <v>44713</v>
      </c>
      <c r="L68" s="368" t="s">
        <v>948</v>
      </c>
      <c r="M68" s="368">
        <v>1</v>
      </c>
      <c r="N68" s="368">
        <v>4</v>
      </c>
      <c r="O68" s="369" t="s">
        <v>946</v>
      </c>
      <c r="P68" s="369">
        <v>0</v>
      </c>
      <c r="Q68" s="370">
        <v>0</v>
      </c>
      <c r="R68" s="370">
        <v>5</v>
      </c>
      <c r="S68" s="371" t="s">
        <v>1074</v>
      </c>
      <c r="T68" s="371" t="s">
        <v>200</v>
      </c>
      <c r="U68" s="372" t="s">
        <v>200</v>
      </c>
      <c r="V68" s="372">
        <v>3410261</v>
      </c>
      <c r="W68" s="372" t="s">
        <v>201</v>
      </c>
      <c r="X68" s="363" t="s">
        <v>1066</v>
      </c>
      <c r="Y68" s="363" t="s">
        <v>936</v>
      </c>
      <c r="Z68" s="384" t="s">
        <v>1008</v>
      </c>
      <c r="AA68" s="383" t="s">
        <v>287</v>
      </c>
      <c r="AB68" s="363" t="s">
        <v>288</v>
      </c>
      <c r="AC68" s="362">
        <v>1</v>
      </c>
      <c r="AD68" s="385" t="s">
        <v>289</v>
      </c>
      <c r="AE68" s="375">
        <v>93141500</v>
      </c>
      <c r="AF68" s="376" t="s">
        <v>1247</v>
      </c>
      <c r="AG68" s="363" t="s">
        <v>59</v>
      </c>
    </row>
    <row r="69" spans="1:33" ht="15" hidden="1" customHeight="1" x14ac:dyDescent="0.25">
      <c r="A69" s="362">
        <v>56</v>
      </c>
      <c r="B69" s="363" t="s">
        <v>44</v>
      </c>
      <c r="C69" s="363" t="s">
        <v>953</v>
      </c>
      <c r="D69" s="363" t="s">
        <v>1166</v>
      </c>
      <c r="E69" s="363" t="s">
        <v>319</v>
      </c>
      <c r="F69" s="364">
        <v>42000000</v>
      </c>
      <c r="G69" s="365"/>
      <c r="H69" s="366">
        <v>44576</v>
      </c>
      <c r="I69" s="367">
        <v>1</v>
      </c>
      <c r="J69" s="368">
        <v>1</v>
      </c>
      <c r="K69" s="366">
        <v>44593</v>
      </c>
      <c r="L69" s="368" t="s">
        <v>948</v>
      </c>
      <c r="M69" s="368">
        <v>1</v>
      </c>
      <c r="N69" s="362">
        <v>7</v>
      </c>
      <c r="O69" s="369" t="s">
        <v>946</v>
      </c>
      <c r="P69" s="369">
        <v>0</v>
      </c>
      <c r="Q69" s="370">
        <v>0</v>
      </c>
      <c r="R69" s="370">
        <v>5</v>
      </c>
      <c r="S69" s="371" t="s">
        <v>1074</v>
      </c>
      <c r="T69" s="371" t="s">
        <v>200</v>
      </c>
      <c r="U69" s="372" t="s">
        <v>200</v>
      </c>
      <c r="V69" s="372">
        <v>3410261</v>
      </c>
      <c r="W69" s="372" t="s">
        <v>201</v>
      </c>
      <c r="X69" s="363" t="s">
        <v>1067</v>
      </c>
      <c r="Y69" s="363" t="s">
        <v>936</v>
      </c>
      <c r="Z69" s="384" t="s">
        <v>1008</v>
      </c>
      <c r="AA69" s="383" t="s">
        <v>287</v>
      </c>
      <c r="AB69" s="363" t="s">
        <v>288</v>
      </c>
      <c r="AC69" s="362">
        <v>1</v>
      </c>
      <c r="AD69" s="385" t="s">
        <v>289</v>
      </c>
      <c r="AE69" s="375" t="s">
        <v>1251</v>
      </c>
      <c r="AF69" s="376" t="s">
        <v>1247</v>
      </c>
      <c r="AG69" s="363" t="s">
        <v>59</v>
      </c>
    </row>
    <row r="70" spans="1:33" ht="15" hidden="1" customHeight="1" x14ac:dyDescent="0.25">
      <c r="A70" s="362">
        <v>57</v>
      </c>
      <c r="B70" s="363" t="s">
        <v>44</v>
      </c>
      <c r="C70" s="363" t="s">
        <v>953</v>
      </c>
      <c r="D70" s="363" t="s">
        <v>1166</v>
      </c>
      <c r="E70" s="363" t="s">
        <v>947</v>
      </c>
      <c r="F70" s="364">
        <v>19200000</v>
      </c>
      <c r="G70" s="365"/>
      <c r="H70" s="366">
        <v>44576</v>
      </c>
      <c r="I70" s="367">
        <v>1</v>
      </c>
      <c r="J70" s="368">
        <v>1</v>
      </c>
      <c r="K70" s="366">
        <v>44593</v>
      </c>
      <c r="L70" s="368" t="s">
        <v>948</v>
      </c>
      <c r="M70" s="368">
        <v>1</v>
      </c>
      <c r="N70" s="362">
        <v>8</v>
      </c>
      <c r="O70" s="369" t="s">
        <v>946</v>
      </c>
      <c r="P70" s="369">
        <v>0</v>
      </c>
      <c r="Q70" s="370">
        <v>0</v>
      </c>
      <c r="R70" s="370">
        <v>5</v>
      </c>
      <c r="S70" s="371" t="s">
        <v>1074</v>
      </c>
      <c r="T70" s="371" t="s">
        <v>200</v>
      </c>
      <c r="U70" s="372" t="s">
        <v>200</v>
      </c>
      <c r="V70" s="372">
        <v>3410261</v>
      </c>
      <c r="W70" s="372" t="s">
        <v>201</v>
      </c>
      <c r="X70" s="363" t="s">
        <v>1068</v>
      </c>
      <c r="Y70" s="363" t="s">
        <v>936</v>
      </c>
      <c r="Z70" s="384" t="s">
        <v>1008</v>
      </c>
      <c r="AA70" s="383" t="s">
        <v>287</v>
      </c>
      <c r="AB70" s="363" t="s">
        <v>288</v>
      </c>
      <c r="AC70" s="362">
        <v>1</v>
      </c>
      <c r="AD70" s="385" t="s">
        <v>289</v>
      </c>
      <c r="AE70" s="375" t="s">
        <v>1251</v>
      </c>
      <c r="AF70" s="376" t="s">
        <v>1247</v>
      </c>
      <c r="AG70" s="363" t="s">
        <v>59</v>
      </c>
    </row>
    <row r="71" spans="1:33" ht="15" hidden="1" customHeight="1" x14ac:dyDescent="0.25">
      <c r="A71" s="362">
        <v>58</v>
      </c>
      <c r="B71" s="363" t="s">
        <v>44</v>
      </c>
      <c r="C71" s="363" t="s">
        <v>953</v>
      </c>
      <c r="D71" s="363" t="s">
        <v>1166</v>
      </c>
      <c r="E71" s="363" t="s">
        <v>947</v>
      </c>
      <c r="F71" s="364">
        <v>24500000</v>
      </c>
      <c r="G71" s="365"/>
      <c r="H71" s="366">
        <v>44576</v>
      </c>
      <c r="I71" s="367">
        <v>1</v>
      </c>
      <c r="J71" s="368">
        <v>1</v>
      </c>
      <c r="K71" s="366">
        <v>44593</v>
      </c>
      <c r="L71" s="368" t="s">
        <v>948</v>
      </c>
      <c r="M71" s="368">
        <v>1</v>
      </c>
      <c r="N71" s="362">
        <v>7</v>
      </c>
      <c r="O71" s="369" t="s">
        <v>946</v>
      </c>
      <c r="P71" s="369">
        <v>0</v>
      </c>
      <c r="Q71" s="370">
        <v>0</v>
      </c>
      <c r="R71" s="370">
        <v>5</v>
      </c>
      <c r="S71" s="371" t="s">
        <v>1074</v>
      </c>
      <c r="T71" s="371" t="s">
        <v>200</v>
      </c>
      <c r="U71" s="372" t="s">
        <v>200</v>
      </c>
      <c r="V71" s="372">
        <v>3410261</v>
      </c>
      <c r="W71" s="372" t="s">
        <v>201</v>
      </c>
      <c r="X71" s="363" t="s">
        <v>1069</v>
      </c>
      <c r="Y71" s="363" t="s">
        <v>936</v>
      </c>
      <c r="Z71" s="384" t="s">
        <v>1008</v>
      </c>
      <c r="AA71" s="383" t="s">
        <v>287</v>
      </c>
      <c r="AB71" s="363" t="s">
        <v>288</v>
      </c>
      <c r="AC71" s="362">
        <v>1</v>
      </c>
      <c r="AD71" s="385" t="s">
        <v>289</v>
      </c>
      <c r="AE71" s="375" t="s">
        <v>1251</v>
      </c>
      <c r="AF71" s="376" t="s">
        <v>1247</v>
      </c>
      <c r="AG71" s="363" t="s">
        <v>59</v>
      </c>
    </row>
    <row r="72" spans="1:33" ht="15" hidden="1" customHeight="1" x14ac:dyDescent="0.25">
      <c r="A72" s="362">
        <v>59</v>
      </c>
      <c r="B72" s="363" t="s">
        <v>44</v>
      </c>
      <c r="C72" s="363" t="s">
        <v>953</v>
      </c>
      <c r="D72" s="363" t="s">
        <v>1166</v>
      </c>
      <c r="E72" s="363" t="s">
        <v>319</v>
      </c>
      <c r="F72" s="364">
        <v>71500000</v>
      </c>
      <c r="G72" s="365"/>
      <c r="H72" s="366">
        <v>44576</v>
      </c>
      <c r="I72" s="367">
        <v>1</v>
      </c>
      <c r="J72" s="368">
        <v>1</v>
      </c>
      <c r="K72" s="366">
        <v>44593</v>
      </c>
      <c r="L72" s="368" t="s">
        <v>948</v>
      </c>
      <c r="M72" s="368">
        <v>1</v>
      </c>
      <c r="N72" s="362">
        <v>11</v>
      </c>
      <c r="O72" s="369" t="s">
        <v>946</v>
      </c>
      <c r="P72" s="369">
        <v>0</v>
      </c>
      <c r="Q72" s="370">
        <v>0</v>
      </c>
      <c r="R72" s="370">
        <v>5</v>
      </c>
      <c r="S72" s="371" t="s">
        <v>1074</v>
      </c>
      <c r="T72" s="371" t="s">
        <v>200</v>
      </c>
      <c r="U72" s="372" t="s">
        <v>200</v>
      </c>
      <c r="V72" s="372">
        <v>3410261</v>
      </c>
      <c r="W72" s="372" t="s">
        <v>201</v>
      </c>
      <c r="X72" s="363" t="s">
        <v>1070</v>
      </c>
      <c r="Y72" s="363" t="s">
        <v>936</v>
      </c>
      <c r="Z72" s="384" t="s">
        <v>1011</v>
      </c>
      <c r="AA72" s="363" t="s">
        <v>293</v>
      </c>
      <c r="AB72" s="363" t="s">
        <v>1010</v>
      </c>
      <c r="AC72" s="362">
        <v>1</v>
      </c>
      <c r="AD72" s="385" t="s">
        <v>1009</v>
      </c>
      <c r="AE72" s="375" t="s">
        <v>1251</v>
      </c>
      <c r="AF72" s="376" t="s">
        <v>1247</v>
      </c>
      <c r="AG72" s="363" t="s">
        <v>59</v>
      </c>
    </row>
    <row r="73" spans="1:33" ht="15" hidden="1" customHeight="1" x14ac:dyDescent="0.25">
      <c r="A73" s="362">
        <v>60</v>
      </c>
      <c r="B73" s="363" t="s">
        <v>44</v>
      </c>
      <c r="C73" s="363" t="s">
        <v>953</v>
      </c>
      <c r="D73" s="363" t="s">
        <v>1166</v>
      </c>
      <c r="E73" s="363" t="s">
        <v>947</v>
      </c>
      <c r="F73" s="364">
        <v>129500000</v>
      </c>
      <c r="G73" s="365"/>
      <c r="H73" s="366">
        <v>44576</v>
      </c>
      <c r="I73" s="367">
        <v>1</v>
      </c>
      <c r="J73" s="368">
        <v>1</v>
      </c>
      <c r="K73" s="366">
        <v>44593</v>
      </c>
      <c r="L73" s="368" t="s">
        <v>948</v>
      </c>
      <c r="M73" s="368">
        <v>1</v>
      </c>
      <c r="N73" s="362">
        <v>7</v>
      </c>
      <c r="O73" s="369" t="s">
        <v>946</v>
      </c>
      <c r="P73" s="369">
        <v>0</v>
      </c>
      <c r="Q73" s="370">
        <v>0</v>
      </c>
      <c r="R73" s="370">
        <v>5</v>
      </c>
      <c r="S73" s="371" t="s">
        <v>1074</v>
      </c>
      <c r="T73" s="371" t="s">
        <v>200</v>
      </c>
      <c r="U73" s="372" t="s">
        <v>200</v>
      </c>
      <c r="V73" s="372">
        <v>3410261</v>
      </c>
      <c r="W73" s="372" t="s">
        <v>201</v>
      </c>
      <c r="X73" s="363" t="s">
        <v>1071</v>
      </c>
      <c r="Y73" s="363" t="s">
        <v>936</v>
      </c>
      <c r="Z73" s="384" t="s">
        <v>1011</v>
      </c>
      <c r="AA73" s="363" t="s">
        <v>293</v>
      </c>
      <c r="AB73" s="363" t="s">
        <v>1010</v>
      </c>
      <c r="AC73" s="362">
        <v>1</v>
      </c>
      <c r="AD73" s="385" t="s">
        <v>1009</v>
      </c>
      <c r="AE73" s="375" t="s">
        <v>1251</v>
      </c>
      <c r="AF73" s="376" t="s">
        <v>1247</v>
      </c>
      <c r="AG73" s="363" t="s">
        <v>59</v>
      </c>
    </row>
    <row r="74" spans="1:33" ht="15" hidden="1" customHeight="1" x14ac:dyDescent="0.25">
      <c r="A74" s="362">
        <v>61</v>
      </c>
      <c r="B74" s="363" t="s">
        <v>44</v>
      </c>
      <c r="C74" s="363" t="s">
        <v>974</v>
      </c>
      <c r="D74" s="363" t="s">
        <v>1168</v>
      </c>
      <c r="E74" s="363" t="s">
        <v>234</v>
      </c>
      <c r="F74" s="364">
        <v>2202361000</v>
      </c>
      <c r="G74" s="389"/>
      <c r="H74" s="366">
        <v>44612</v>
      </c>
      <c r="I74" s="367">
        <v>2</v>
      </c>
      <c r="J74" s="368">
        <v>6</v>
      </c>
      <c r="K74" s="366">
        <v>44743</v>
      </c>
      <c r="L74" s="368" t="s">
        <v>948</v>
      </c>
      <c r="M74" s="368">
        <v>1</v>
      </c>
      <c r="N74" s="368">
        <v>6</v>
      </c>
      <c r="O74" s="369" t="s">
        <v>946</v>
      </c>
      <c r="P74" s="369">
        <v>0</v>
      </c>
      <c r="Q74" s="370">
        <v>0</v>
      </c>
      <c r="R74" s="370">
        <v>5</v>
      </c>
      <c r="S74" s="371" t="s">
        <v>1074</v>
      </c>
      <c r="T74" s="371" t="s">
        <v>200</v>
      </c>
      <c r="U74" s="372" t="s">
        <v>200</v>
      </c>
      <c r="V74" s="372">
        <v>3410261</v>
      </c>
      <c r="W74" s="372" t="s">
        <v>201</v>
      </c>
      <c r="X74" s="363" t="s">
        <v>1172</v>
      </c>
      <c r="Y74" s="363" t="s">
        <v>936</v>
      </c>
      <c r="Z74" s="384" t="s">
        <v>1012</v>
      </c>
      <c r="AA74" s="363" t="s">
        <v>308</v>
      </c>
      <c r="AB74" s="363" t="s">
        <v>1013</v>
      </c>
      <c r="AC74" s="362">
        <v>1</v>
      </c>
      <c r="AD74" s="385" t="s">
        <v>1014</v>
      </c>
      <c r="AE74" s="375">
        <v>95111600</v>
      </c>
      <c r="AF74" s="376" t="s">
        <v>1247</v>
      </c>
      <c r="AG74" s="363" t="s">
        <v>59</v>
      </c>
    </row>
    <row r="75" spans="1:33" ht="15" hidden="1" customHeight="1" x14ac:dyDescent="0.25">
      <c r="A75" s="362">
        <v>62</v>
      </c>
      <c r="B75" s="363" t="s">
        <v>44</v>
      </c>
      <c r="C75" s="363" t="s">
        <v>953</v>
      </c>
      <c r="D75" s="363" t="s">
        <v>1166</v>
      </c>
      <c r="E75" s="363" t="s">
        <v>319</v>
      </c>
      <c r="F75" s="364">
        <v>42000000</v>
      </c>
      <c r="G75" s="389"/>
      <c r="H75" s="366">
        <v>44576</v>
      </c>
      <c r="I75" s="367">
        <v>1</v>
      </c>
      <c r="J75" s="368">
        <v>1</v>
      </c>
      <c r="K75" s="366">
        <v>44593</v>
      </c>
      <c r="L75" s="368" t="s">
        <v>948</v>
      </c>
      <c r="M75" s="368">
        <v>1</v>
      </c>
      <c r="N75" s="362">
        <v>7</v>
      </c>
      <c r="O75" s="369" t="s">
        <v>946</v>
      </c>
      <c r="P75" s="369">
        <v>0</v>
      </c>
      <c r="Q75" s="370">
        <v>0</v>
      </c>
      <c r="R75" s="370">
        <v>5</v>
      </c>
      <c r="S75" s="371" t="s">
        <v>1074</v>
      </c>
      <c r="T75" s="371" t="s">
        <v>200</v>
      </c>
      <c r="U75" s="372" t="s">
        <v>200</v>
      </c>
      <c r="V75" s="372">
        <v>3410261</v>
      </c>
      <c r="W75" s="372" t="s">
        <v>201</v>
      </c>
      <c r="X75" s="363" t="s">
        <v>1173</v>
      </c>
      <c r="Y75" s="363" t="s">
        <v>936</v>
      </c>
      <c r="Z75" s="384" t="s">
        <v>1012</v>
      </c>
      <c r="AA75" s="363" t="s">
        <v>308</v>
      </c>
      <c r="AB75" s="363" t="s">
        <v>1013</v>
      </c>
      <c r="AC75" s="362">
        <v>1</v>
      </c>
      <c r="AD75" s="385" t="s">
        <v>1014</v>
      </c>
      <c r="AE75" s="375" t="s">
        <v>1251</v>
      </c>
      <c r="AF75" s="376" t="s">
        <v>1247</v>
      </c>
      <c r="AG75" s="363" t="s">
        <v>59</v>
      </c>
    </row>
    <row r="76" spans="1:33" ht="15" hidden="1" customHeight="1" x14ac:dyDescent="0.25">
      <c r="A76" s="362">
        <v>63</v>
      </c>
      <c r="B76" s="363" t="s">
        <v>44</v>
      </c>
      <c r="C76" s="363" t="s">
        <v>953</v>
      </c>
      <c r="D76" s="363" t="s">
        <v>1166</v>
      </c>
      <c r="E76" s="363" t="s">
        <v>319</v>
      </c>
      <c r="F76" s="364">
        <v>42000000</v>
      </c>
      <c r="G76" s="389"/>
      <c r="H76" s="366">
        <v>44576</v>
      </c>
      <c r="I76" s="367">
        <v>1</v>
      </c>
      <c r="J76" s="368">
        <v>1</v>
      </c>
      <c r="K76" s="366">
        <v>44593</v>
      </c>
      <c r="L76" s="368" t="s">
        <v>948</v>
      </c>
      <c r="M76" s="368">
        <v>1</v>
      </c>
      <c r="N76" s="362">
        <v>7</v>
      </c>
      <c r="O76" s="369" t="s">
        <v>946</v>
      </c>
      <c r="P76" s="369">
        <v>0</v>
      </c>
      <c r="Q76" s="370">
        <v>0</v>
      </c>
      <c r="R76" s="370">
        <v>5</v>
      </c>
      <c r="S76" s="371" t="s">
        <v>1074</v>
      </c>
      <c r="T76" s="371" t="s">
        <v>200</v>
      </c>
      <c r="U76" s="372" t="s">
        <v>200</v>
      </c>
      <c r="V76" s="372">
        <v>3410261</v>
      </c>
      <c r="W76" s="372" t="s">
        <v>201</v>
      </c>
      <c r="X76" s="363" t="s">
        <v>1174</v>
      </c>
      <c r="Y76" s="363" t="s">
        <v>936</v>
      </c>
      <c r="Z76" s="384" t="s">
        <v>1012</v>
      </c>
      <c r="AA76" s="363" t="s">
        <v>308</v>
      </c>
      <c r="AB76" s="363" t="s">
        <v>1013</v>
      </c>
      <c r="AC76" s="362">
        <v>1</v>
      </c>
      <c r="AD76" s="385" t="s">
        <v>1014</v>
      </c>
      <c r="AE76" s="375" t="s">
        <v>1251</v>
      </c>
      <c r="AF76" s="376" t="s">
        <v>1247</v>
      </c>
      <c r="AG76" s="363" t="s">
        <v>59</v>
      </c>
    </row>
    <row r="77" spans="1:33" ht="15" hidden="1" customHeight="1" x14ac:dyDescent="0.25">
      <c r="A77" s="362">
        <v>64</v>
      </c>
      <c r="B77" s="363" t="s">
        <v>44</v>
      </c>
      <c r="C77" s="363" t="s">
        <v>953</v>
      </c>
      <c r="D77" s="363" t="s">
        <v>1166</v>
      </c>
      <c r="E77" s="363" t="s">
        <v>319</v>
      </c>
      <c r="F77" s="364">
        <v>55000000</v>
      </c>
      <c r="G77" s="365"/>
      <c r="H77" s="366">
        <v>44576</v>
      </c>
      <c r="I77" s="367">
        <v>1</v>
      </c>
      <c r="J77" s="368">
        <v>1</v>
      </c>
      <c r="K77" s="366">
        <v>44593</v>
      </c>
      <c r="L77" s="368" t="s">
        <v>948</v>
      </c>
      <c r="M77" s="368">
        <v>1</v>
      </c>
      <c r="N77" s="362">
        <v>11</v>
      </c>
      <c r="O77" s="369" t="s">
        <v>946</v>
      </c>
      <c r="P77" s="369">
        <v>0</v>
      </c>
      <c r="Q77" s="370">
        <v>0</v>
      </c>
      <c r="R77" s="370">
        <v>5</v>
      </c>
      <c r="S77" s="371" t="s">
        <v>1074</v>
      </c>
      <c r="T77" s="371" t="s">
        <v>200</v>
      </c>
      <c r="U77" s="372" t="s">
        <v>200</v>
      </c>
      <c r="V77" s="372">
        <v>3410261</v>
      </c>
      <c r="W77" s="372" t="s">
        <v>201</v>
      </c>
      <c r="X77" s="363" t="s">
        <v>1175</v>
      </c>
      <c r="Y77" s="363" t="s">
        <v>936</v>
      </c>
      <c r="Z77" s="384" t="s">
        <v>1012</v>
      </c>
      <c r="AA77" s="363" t="s">
        <v>308</v>
      </c>
      <c r="AB77" s="363" t="s">
        <v>1013</v>
      </c>
      <c r="AC77" s="362">
        <v>1</v>
      </c>
      <c r="AD77" s="385" t="s">
        <v>1014</v>
      </c>
      <c r="AE77" s="375" t="s">
        <v>1251</v>
      </c>
      <c r="AF77" s="376" t="s">
        <v>1247</v>
      </c>
      <c r="AG77" s="363" t="s">
        <v>59</v>
      </c>
    </row>
    <row r="78" spans="1:33" ht="15" hidden="1" customHeight="1" x14ac:dyDescent="0.25">
      <c r="A78" s="362">
        <v>65</v>
      </c>
      <c r="B78" s="363" t="s">
        <v>44</v>
      </c>
      <c r="C78" s="363" t="s">
        <v>953</v>
      </c>
      <c r="D78" s="363" t="s">
        <v>1166</v>
      </c>
      <c r="E78" s="363" t="s">
        <v>319</v>
      </c>
      <c r="F78" s="364">
        <v>30000000</v>
      </c>
      <c r="G78" s="389"/>
      <c r="H78" s="366">
        <v>44576</v>
      </c>
      <c r="I78" s="367">
        <v>1</v>
      </c>
      <c r="J78" s="368">
        <v>1</v>
      </c>
      <c r="K78" s="366">
        <v>44593</v>
      </c>
      <c r="L78" s="368" t="s">
        <v>948</v>
      </c>
      <c r="M78" s="368">
        <v>1</v>
      </c>
      <c r="N78" s="362">
        <v>6</v>
      </c>
      <c r="O78" s="369" t="s">
        <v>946</v>
      </c>
      <c r="P78" s="369">
        <v>0</v>
      </c>
      <c r="Q78" s="370">
        <v>0</v>
      </c>
      <c r="R78" s="370">
        <v>5</v>
      </c>
      <c r="S78" s="371" t="s">
        <v>1074</v>
      </c>
      <c r="T78" s="371" t="s">
        <v>200</v>
      </c>
      <c r="U78" s="372" t="s">
        <v>200</v>
      </c>
      <c r="V78" s="372">
        <v>3410261</v>
      </c>
      <c r="W78" s="372" t="s">
        <v>201</v>
      </c>
      <c r="X78" s="363" t="s">
        <v>1176</v>
      </c>
      <c r="Y78" s="363" t="s">
        <v>936</v>
      </c>
      <c r="Z78" s="384" t="s">
        <v>1012</v>
      </c>
      <c r="AA78" s="363" t="s">
        <v>308</v>
      </c>
      <c r="AB78" s="363" t="s">
        <v>1013</v>
      </c>
      <c r="AC78" s="362">
        <v>1</v>
      </c>
      <c r="AD78" s="385" t="s">
        <v>1014</v>
      </c>
      <c r="AE78" s="375" t="s">
        <v>1251</v>
      </c>
      <c r="AF78" s="376" t="s">
        <v>1247</v>
      </c>
      <c r="AG78" s="363" t="s">
        <v>59</v>
      </c>
    </row>
    <row r="79" spans="1:33" ht="15" hidden="1" customHeight="1" x14ac:dyDescent="0.25">
      <c r="A79" s="362">
        <v>66</v>
      </c>
      <c r="B79" s="363" t="s">
        <v>44</v>
      </c>
      <c r="C79" s="363" t="s">
        <v>953</v>
      </c>
      <c r="D79" s="363" t="s">
        <v>1166</v>
      </c>
      <c r="E79" s="363" t="s">
        <v>947</v>
      </c>
      <c r="F79" s="364">
        <v>28000000</v>
      </c>
      <c r="G79" s="365"/>
      <c r="H79" s="366">
        <v>44576</v>
      </c>
      <c r="I79" s="367">
        <v>1</v>
      </c>
      <c r="J79" s="368">
        <v>1</v>
      </c>
      <c r="K79" s="366">
        <v>44593</v>
      </c>
      <c r="L79" s="368" t="s">
        <v>948</v>
      </c>
      <c r="M79" s="368">
        <v>1</v>
      </c>
      <c r="N79" s="362">
        <v>8</v>
      </c>
      <c r="O79" s="369" t="s">
        <v>946</v>
      </c>
      <c r="P79" s="369">
        <v>0</v>
      </c>
      <c r="Q79" s="370">
        <v>0</v>
      </c>
      <c r="R79" s="370">
        <v>5</v>
      </c>
      <c r="S79" s="371" t="s">
        <v>1074</v>
      </c>
      <c r="T79" s="371" t="s">
        <v>200</v>
      </c>
      <c r="U79" s="372" t="s">
        <v>200</v>
      </c>
      <c r="V79" s="372">
        <v>3410261</v>
      </c>
      <c r="W79" s="372" t="s">
        <v>201</v>
      </c>
      <c r="X79" s="363" t="s">
        <v>1177</v>
      </c>
      <c r="Y79" s="363" t="s">
        <v>936</v>
      </c>
      <c r="Z79" s="384" t="s">
        <v>1012</v>
      </c>
      <c r="AA79" s="363" t="s">
        <v>308</v>
      </c>
      <c r="AB79" s="363" t="s">
        <v>1013</v>
      </c>
      <c r="AC79" s="362">
        <v>1</v>
      </c>
      <c r="AD79" s="385" t="s">
        <v>1014</v>
      </c>
      <c r="AE79" s="375" t="s">
        <v>1251</v>
      </c>
      <c r="AF79" s="376" t="s">
        <v>1247</v>
      </c>
      <c r="AG79" s="363" t="s">
        <v>59</v>
      </c>
    </row>
    <row r="80" spans="1:33" ht="15" hidden="1" customHeight="1" x14ac:dyDescent="0.25">
      <c r="A80" s="362">
        <v>67</v>
      </c>
      <c r="B80" s="363" t="s">
        <v>44</v>
      </c>
      <c r="C80" s="363" t="s">
        <v>974</v>
      </c>
      <c r="D80" s="363" t="s">
        <v>1168</v>
      </c>
      <c r="E80" s="363" t="s">
        <v>234</v>
      </c>
      <c r="F80" s="364">
        <v>292546000</v>
      </c>
      <c r="G80" s="365"/>
      <c r="H80" s="366">
        <v>44612</v>
      </c>
      <c r="I80" s="367">
        <v>2</v>
      </c>
      <c r="J80" s="368">
        <v>6</v>
      </c>
      <c r="K80" s="366">
        <v>44743</v>
      </c>
      <c r="L80" s="368" t="s">
        <v>948</v>
      </c>
      <c r="M80" s="368">
        <v>1</v>
      </c>
      <c r="N80" s="368">
        <v>6</v>
      </c>
      <c r="O80" s="369" t="s">
        <v>946</v>
      </c>
      <c r="P80" s="369">
        <v>0</v>
      </c>
      <c r="Q80" s="370">
        <v>0</v>
      </c>
      <c r="R80" s="370">
        <v>5</v>
      </c>
      <c r="S80" s="371" t="s">
        <v>1074</v>
      </c>
      <c r="T80" s="371" t="s">
        <v>200</v>
      </c>
      <c r="U80" s="372" t="s">
        <v>200</v>
      </c>
      <c r="V80" s="372">
        <v>3410261</v>
      </c>
      <c r="W80" s="372" t="s">
        <v>201</v>
      </c>
      <c r="X80" s="363" t="s">
        <v>1178</v>
      </c>
      <c r="Y80" s="363" t="s">
        <v>936</v>
      </c>
      <c r="Z80" s="384" t="s">
        <v>1012</v>
      </c>
      <c r="AA80" s="363" t="s">
        <v>308</v>
      </c>
      <c r="AB80" s="363" t="s">
        <v>1015</v>
      </c>
      <c r="AC80" s="362">
        <v>4</v>
      </c>
      <c r="AD80" s="385" t="s">
        <v>1016</v>
      </c>
      <c r="AE80" s="375">
        <v>95111600</v>
      </c>
      <c r="AF80" s="376" t="s">
        <v>1247</v>
      </c>
      <c r="AG80" s="363" t="s">
        <v>59</v>
      </c>
    </row>
    <row r="81" spans="1:33" ht="15" hidden="1" customHeight="1" x14ac:dyDescent="0.25">
      <c r="A81" s="362">
        <v>68</v>
      </c>
      <c r="B81" s="363" t="s">
        <v>44</v>
      </c>
      <c r="C81" s="363" t="s">
        <v>953</v>
      </c>
      <c r="D81" s="363" t="s">
        <v>1166</v>
      </c>
      <c r="E81" s="363" t="s">
        <v>319</v>
      </c>
      <c r="F81" s="364">
        <v>59400000</v>
      </c>
      <c r="G81" s="365"/>
      <c r="H81" s="366">
        <v>44576</v>
      </c>
      <c r="I81" s="367">
        <v>1</v>
      </c>
      <c r="J81" s="368">
        <v>1</v>
      </c>
      <c r="K81" s="366">
        <v>44593</v>
      </c>
      <c r="L81" s="368" t="s">
        <v>948</v>
      </c>
      <c r="M81" s="368">
        <v>1</v>
      </c>
      <c r="N81" s="362">
        <v>11</v>
      </c>
      <c r="O81" s="369" t="s">
        <v>946</v>
      </c>
      <c r="P81" s="369">
        <v>0</v>
      </c>
      <c r="Q81" s="370">
        <v>0</v>
      </c>
      <c r="R81" s="370">
        <v>5</v>
      </c>
      <c r="S81" s="371" t="s">
        <v>1074</v>
      </c>
      <c r="T81" s="371" t="s">
        <v>200</v>
      </c>
      <c r="U81" s="372" t="s">
        <v>200</v>
      </c>
      <c r="V81" s="372">
        <v>3410261</v>
      </c>
      <c r="W81" s="372" t="s">
        <v>201</v>
      </c>
      <c r="X81" s="363" t="s">
        <v>1179</v>
      </c>
      <c r="Y81" s="363" t="s">
        <v>936</v>
      </c>
      <c r="Z81" s="384" t="s">
        <v>1017</v>
      </c>
      <c r="AA81" s="363" t="s">
        <v>312</v>
      </c>
      <c r="AB81" s="363" t="s">
        <v>1022</v>
      </c>
      <c r="AC81" s="362">
        <v>1</v>
      </c>
      <c r="AD81" s="385" t="s">
        <v>1018</v>
      </c>
      <c r="AE81" s="375" t="s">
        <v>1251</v>
      </c>
      <c r="AF81" s="376" t="s">
        <v>1247</v>
      </c>
      <c r="AG81" s="363" t="s">
        <v>59</v>
      </c>
    </row>
    <row r="82" spans="1:33" ht="15" hidden="1" customHeight="1" x14ac:dyDescent="0.25">
      <c r="A82" s="362">
        <v>69</v>
      </c>
      <c r="B82" s="363" t="s">
        <v>44</v>
      </c>
      <c r="C82" s="363" t="s">
        <v>953</v>
      </c>
      <c r="D82" s="363" t="s">
        <v>1166</v>
      </c>
      <c r="E82" s="363" t="s">
        <v>319</v>
      </c>
      <c r="F82" s="364">
        <v>59400000</v>
      </c>
      <c r="G82" s="389"/>
      <c r="H82" s="366">
        <v>44576</v>
      </c>
      <c r="I82" s="367">
        <v>1</v>
      </c>
      <c r="J82" s="368">
        <v>1</v>
      </c>
      <c r="K82" s="366">
        <v>44593</v>
      </c>
      <c r="L82" s="368" t="s">
        <v>948</v>
      </c>
      <c r="M82" s="368">
        <v>1</v>
      </c>
      <c r="N82" s="362">
        <v>11</v>
      </c>
      <c r="O82" s="369" t="s">
        <v>946</v>
      </c>
      <c r="P82" s="369">
        <v>0</v>
      </c>
      <c r="Q82" s="370">
        <v>0</v>
      </c>
      <c r="R82" s="370">
        <v>5</v>
      </c>
      <c r="S82" s="371" t="s">
        <v>1074</v>
      </c>
      <c r="T82" s="371" t="s">
        <v>200</v>
      </c>
      <c r="U82" s="372" t="s">
        <v>200</v>
      </c>
      <c r="V82" s="372">
        <v>3410261</v>
      </c>
      <c r="W82" s="372" t="s">
        <v>201</v>
      </c>
      <c r="X82" s="363" t="s">
        <v>1180</v>
      </c>
      <c r="Y82" s="363" t="s">
        <v>936</v>
      </c>
      <c r="Z82" s="384" t="s">
        <v>1017</v>
      </c>
      <c r="AA82" s="363" t="s">
        <v>312</v>
      </c>
      <c r="AB82" s="363" t="s">
        <v>1022</v>
      </c>
      <c r="AC82" s="362">
        <v>1</v>
      </c>
      <c r="AD82" s="385" t="s">
        <v>1018</v>
      </c>
      <c r="AE82" s="375" t="s">
        <v>1251</v>
      </c>
      <c r="AF82" s="376" t="s">
        <v>1247</v>
      </c>
      <c r="AG82" s="363" t="s">
        <v>59</v>
      </c>
    </row>
    <row r="83" spans="1:33" ht="15" hidden="1" customHeight="1" x14ac:dyDescent="0.25">
      <c r="A83" s="362">
        <v>70</v>
      </c>
      <c r="B83" s="363" t="s">
        <v>44</v>
      </c>
      <c r="C83" s="363" t="s">
        <v>953</v>
      </c>
      <c r="D83" s="363" t="s">
        <v>1166</v>
      </c>
      <c r="E83" s="363" t="s">
        <v>319</v>
      </c>
      <c r="F83" s="364">
        <v>59400000</v>
      </c>
      <c r="G83" s="365"/>
      <c r="H83" s="366">
        <v>44576</v>
      </c>
      <c r="I83" s="367">
        <v>1</v>
      </c>
      <c r="J83" s="368">
        <v>1</v>
      </c>
      <c r="K83" s="366">
        <v>44593</v>
      </c>
      <c r="L83" s="368" t="s">
        <v>948</v>
      </c>
      <c r="M83" s="368">
        <v>1</v>
      </c>
      <c r="N83" s="362">
        <v>11</v>
      </c>
      <c r="O83" s="369" t="s">
        <v>946</v>
      </c>
      <c r="P83" s="369">
        <v>0</v>
      </c>
      <c r="Q83" s="370">
        <v>0</v>
      </c>
      <c r="R83" s="370">
        <v>5</v>
      </c>
      <c r="S83" s="371" t="s">
        <v>1074</v>
      </c>
      <c r="T83" s="371" t="s">
        <v>200</v>
      </c>
      <c r="U83" s="372" t="s">
        <v>200</v>
      </c>
      <c r="V83" s="372">
        <v>3410261</v>
      </c>
      <c r="W83" s="372" t="s">
        <v>201</v>
      </c>
      <c r="X83" s="363" t="s">
        <v>1181</v>
      </c>
      <c r="Y83" s="363" t="s">
        <v>936</v>
      </c>
      <c r="Z83" s="384" t="s">
        <v>1017</v>
      </c>
      <c r="AA83" s="363" t="s">
        <v>312</v>
      </c>
      <c r="AB83" s="363" t="s">
        <v>1022</v>
      </c>
      <c r="AC83" s="362">
        <v>1</v>
      </c>
      <c r="AD83" s="385" t="s">
        <v>1018</v>
      </c>
      <c r="AE83" s="375" t="s">
        <v>1251</v>
      </c>
      <c r="AF83" s="376" t="s">
        <v>1247</v>
      </c>
      <c r="AG83" s="363" t="s">
        <v>59</v>
      </c>
    </row>
    <row r="84" spans="1:33" ht="15" hidden="1" customHeight="1" x14ac:dyDescent="0.25">
      <c r="A84" s="362">
        <v>71</v>
      </c>
      <c r="B84" s="363" t="s">
        <v>44</v>
      </c>
      <c r="C84" s="363" t="s">
        <v>953</v>
      </c>
      <c r="D84" s="363" t="s">
        <v>1166</v>
      </c>
      <c r="E84" s="363" t="s">
        <v>319</v>
      </c>
      <c r="F84" s="364">
        <v>59400000</v>
      </c>
      <c r="G84" s="389"/>
      <c r="H84" s="366">
        <v>44576</v>
      </c>
      <c r="I84" s="367">
        <v>1</v>
      </c>
      <c r="J84" s="368">
        <v>1</v>
      </c>
      <c r="K84" s="366">
        <v>44593</v>
      </c>
      <c r="L84" s="368" t="s">
        <v>948</v>
      </c>
      <c r="M84" s="368">
        <v>1</v>
      </c>
      <c r="N84" s="362">
        <v>11</v>
      </c>
      <c r="O84" s="369" t="s">
        <v>946</v>
      </c>
      <c r="P84" s="369">
        <v>0</v>
      </c>
      <c r="Q84" s="370">
        <v>0</v>
      </c>
      <c r="R84" s="370">
        <v>5</v>
      </c>
      <c r="S84" s="371" t="s">
        <v>1074</v>
      </c>
      <c r="T84" s="371" t="s">
        <v>200</v>
      </c>
      <c r="U84" s="372" t="s">
        <v>200</v>
      </c>
      <c r="V84" s="372">
        <v>3410261</v>
      </c>
      <c r="W84" s="372" t="s">
        <v>201</v>
      </c>
      <c r="X84" s="363" t="s">
        <v>1182</v>
      </c>
      <c r="Y84" s="363" t="s">
        <v>936</v>
      </c>
      <c r="Z84" s="384" t="s">
        <v>1017</v>
      </c>
      <c r="AA84" s="363" t="s">
        <v>312</v>
      </c>
      <c r="AB84" s="363" t="s">
        <v>1022</v>
      </c>
      <c r="AC84" s="362">
        <v>1</v>
      </c>
      <c r="AD84" s="385" t="s">
        <v>1018</v>
      </c>
      <c r="AE84" s="375" t="s">
        <v>1251</v>
      </c>
      <c r="AF84" s="376" t="s">
        <v>1247</v>
      </c>
      <c r="AG84" s="363" t="s">
        <v>59</v>
      </c>
    </row>
    <row r="85" spans="1:33" ht="15" hidden="1" customHeight="1" x14ac:dyDescent="0.25">
      <c r="A85" s="362">
        <v>72</v>
      </c>
      <c r="B85" s="363" t="s">
        <v>44</v>
      </c>
      <c r="C85" s="363" t="s">
        <v>953</v>
      </c>
      <c r="D85" s="363" t="s">
        <v>1166</v>
      </c>
      <c r="E85" s="363" t="s">
        <v>319</v>
      </c>
      <c r="F85" s="364">
        <v>77000000</v>
      </c>
      <c r="G85" s="389"/>
      <c r="H85" s="366">
        <v>44576</v>
      </c>
      <c r="I85" s="367">
        <v>1</v>
      </c>
      <c r="J85" s="368">
        <v>1</v>
      </c>
      <c r="K85" s="366">
        <v>44593</v>
      </c>
      <c r="L85" s="368" t="s">
        <v>948</v>
      </c>
      <c r="M85" s="368">
        <v>1</v>
      </c>
      <c r="N85" s="362">
        <v>11</v>
      </c>
      <c r="O85" s="369" t="s">
        <v>946</v>
      </c>
      <c r="P85" s="369">
        <v>0</v>
      </c>
      <c r="Q85" s="370">
        <v>0</v>
      </c>
      <c r="R85" s="370">
        <v>5</v>
      </c>
      <c r="S85" s="371" t="s">
        <v>1074</v>
      </c>
      <c r="T85" s="371" t="s">
        <v>200</v>
      </c>
      <c r="U85" s="372" t="s">
        <v>200</v>
      </c>
      <c r="V85" s="372">
        <v>3410261</v>
      </c>
      <c r="W85" s="372" t="s">
        <v>201</v>
      </c>
      <c r="X85" s="363" t="s">
        <v>1183</v>
      </c>
      <c r="Y85" s="363" t="s">
        <v>936</v>
      </c>
      <c r="Z85" s="384" t="s">
        <v>1017</v>
      </c>
      <c r="AA85" s="363" t="s">
        <v>312</v>
      </c>
      <c r="AB85" s="363" t="s">
        <v>1022</v>
      </c>
      <c r="AC85" s="362">
        <v>1</v>
      </c>
      <c r="AD85" s="385" t="s">
        <v>1018</v>
      </c>
      <c r="AE85" s="375" t="s">
        <v>1251</v>
      </c>
      <c r="AF85" s="376" t="s">
        <v>1247</v>
      </c>
      <c r="AG85" s="363" t="s">
        <v>59</v>
      </c>
    </row>
    <row r="86" spans="1:33" ht="15" hidden="1" customHeight="1" x14ac:dyDescent="0.25">
      <c r="A86" s="362">
        <v>73</v>
      </c>
      <c r="B86" s="363" t="s">
        <v>44</v>
      </c>
      <c r="C86" s="363" t="s">
        <v>953</v>
      </c>
      <c r="D86" s="363" t="s">
        <v>1166</v>
      </c>
      <c r="E86" s="363" t="s">
        <v>319</v>
      </c>
      <c r="F86" s="364">
        <v>88000000</v>
      </c>
      <c r="G86" s="389"/>
      <c r="H86" s="366">
        <v>44576</v>
      </c>
      <c r="I86" s="367">
        <v>1</v>
      </c>
      <c r="J86" s="368">
        <v>1</v>
      </c>
      <c r="K86" s="366">
        <v>44593</v>
      </c>
      <c r="L86" s="368" t="s">
        <v>948</v>
      </c>
      <c r="M86" s="368">
        <v>1</v>
      </c>
      <c r="N86" s="362">
        <v>11</v>
      </c>
      <c r="O86" s="369" t="s">
        <v>946</v>
      </c>
      <c r="P86" s="369">
        <v>0</v>
      </c>
      <c r="Q86" s="370">
        <v>0</v>
      </c>
      <c r="R86" s="370">
        <v>5</v>
      </c>
      <c r="S86" s="371" t="s">
        <v>1074</v>
      </c>
      <c r="T86" s="371" t="s">
        <v>200</v>
      </c>
      <c r="U86" s="372" t="s">
        <v>200</v>
      </c>
      <c r="V86" s="372">
        <v>3410261</v>
      </c>
      <c r="W86" s="372" t="s">
        <v>201</v>
      </c>
      <c r="X86" s="363" t="s">
        <v>1184</v>
      </c>
      <c r="Y86" s="363" t="s">
        <v>936</v>
      </c>
      <c r="Z86" s="384" t="s">
        <v>1017</v>
      </c>
      <c r="AA86" s="363" t="s">
        <v>312</v>
      </c>
      <c r="AB86" s="363" t="s">
        <v>1022</v>
      </c>
      <c r="AC86" s="362">
        <v>1</v>
      </c>
      <c r="AD86" s="385" t="s">
        <v>1018</v>
      </c>
      <c r="AE86" s="375" t="s">
        <v>1251</v>
      </c>
      <c r="AF86" s="376" t="s">
        <v>1247</v>
      </c>
      <c r="AG86" s="363" t="s">
        <v>59</v>
      </c>
    </row>
    <row r="87" spans="1:33" ht="15" hidden="1" customHeight="1" x14ac:dyDescent="0.25">
      <c r="A87" s="362">
        <v>74</v>
      </c>
      <c r="B87" s="363" t="s">
        <v>44</v>
      </c>
      <c r="C87" s="363" t="s">
        <v>953</v>
      </c>
      <c r="D87" s="363" t="s">
        <v>1166</v>
      </c>
      <c r="E87" s="363" t="s">
        <v>319</v>
      </c>
      <c r="F87" s="364">
        <v>53000000</v>
      </c>
      <c r="G87" s="365"/>
      <c r="H87" s="366">
        <v>44576</v>
      </c>
      <c r="I87" s="367">
        <v>1</v>
      </c>
      <c r="J87" s="368">
        <v>1</v>
      </c>
      <c r="K87" s="366">
        <v>44593</v>
      </c>
      <c r="L87" s="368" t="s">
        <v>948</v>
      </c>
      <c r="M87" s="368">
        <v>1</v>
      </c>
      <c r="N87" s="362">
        <v>10</v>
      </c>
      <c r="O87" s="369" t="s">
        <v>946</v>
      </c>
      <c r="P87" s="369">
        <v>0</v>
      </c>
      <c r="Q87" s="370">
        <v>0</v>
      </c>
      <c r="R87" s="370">
        <v>5</v>
      </c>
      <c r="S87" s="371" t="s">
        <v>1074</v>
      </c>
      <c r="T87" s="371" t="s">
        <v>200</v>
      </c>
      <c r="U87" s="372" t="s">
        <v>200</v>
      </c>
      <c r="V87" s="372">
        <v>3410261</v>
      </c>
      <c r="W87" s="372" t="s">
        <v>201</v>
      </c>
      <c r="X87" s="363" t="s">
        <v>1191</v>
      </c>
      <c r="Y87" s="363" t="s">
        <v>936</v>
      </c>
      <c r="Z87" s="384" t="s">
        <v>1017</v>
      </c>
      <c r="AA87" s="363" t="s">
        <v>312</v>
      </c>
      <c r="AB87" s="363" t="s">
        <v>1022</v>
      </c>
      <c r="AC87" s="362">
        <v>1</v>
      </c>
      <c r="AD87" s="385" t="s">
        <v>1018</v>
      </c>
      <c r="AE87" s="375" t="s">
        <v>1251</v>
      </c>
      <c r="AF87" s="376" t="s">
        <v>1247</v>
      </c>
      <c r="AG87" s="363" t="s">
        <v>59</v>
      </c>
    </row>
    <row r="88" spans="1:33" ht="15" hidden="1" customHeight="1" x14ac:dyDescent="0.25">
      <c r="A88" s="362">
        <v>75</v>
      </c>
      <c r="B88" s="363" t="s">
        <v>44</v>
      </c>
      <c r="C88" s="363" t="s">
        <v>953</v>
      </c>
      <c r="D88" s="363" t="s">
        <v>1166</v>
      </c>
      <c r="E88" s="363" t="s">
        <v>319</v>
      </c>
      <c r="F88" s="364">
        <v>45140000</v>
      </c>
      <c r="G88" s="389"/>
      <c r="H88" s="366">
        <v>44576</v>
      </c>
      <c r="I88" s="367">
        <v>1</v>
      </c>
      <c r="J88" s="368">
        <v>1</v>
      </c>
      <c r="K88" s="366">
        <v>44593</v>
      </c>
      <c r="L88" s="368" t="s">
        <v>948</v>
      </c>
      <c r="M88" s="368">
        <v>1</v>
      </c>
      <c r="N88" s="382">
        <v>10</v>
      </c>
      <c r="O88" s="369" t="s">
        <v>946</v>
      </c>
      <c r="P88" s="369">
        <v>0</v>
      </c>
      <c r="Q88" s="370">
        <v>0</v>
      </c>
      <c r="R88" s="370">
        <v>5</v>
      </c>
      <c r="S88" s="371" t="s">
        <v>1074</v>
      </c>
      <c r="T88" s="371" t="s">
        <v>200</v>
      </c>
      <c r="U88" s="372" t="s">
        <v>200</v>
      </c>
      <c r="V88" s="372">
        <v>3410261</v>
      </c>
      <c r="W88" s="372" t="s">
        <v>201</v>
      </c>
      <c r="X88" s="363" t="s">
        <v>1192</v>
      </c>
      <c r="Y88" s="363" t="s">
        <v>936</v>
      </c>
      <c r="Z88" s="384" t="s">
        <v>1017</v>
      </c>
      <c r="AA88" s="363" t="s">
        <v>312</v>
      </c>
      <c r="AB88" s="363" t="s">
        <v>1022</v>
      </c>
      <c r="AC88" s="362">
        <v>1</v>
      </c>
      <c r="AD88" s="385" t="s">
        <v>1018</v>
      </c>
      <c r="AE88" s="375" t="s">
        <v>1251</v>
      </c>
      <c r="AF88" s="376" t="s">
        <v>1247</v>
      </c>
      <c r="AG88" s="363" t="s">
        <v>59</v>
      </c>
    </row>
    <row r="89" spans="1:33" ht="15" hidden="1" customHeight="1" x14ac:dyDescent="0.25">
      <c r="A89" s="362">
        <v>76</v>
      </c>
      <c r="B89" s="363" t="s">
        <v>44</v>
      </c>
      <c r="C89" s="363" t="s">
        <v>953</v>
      </c>
      <c r="D89" s="363" t="s">
        <v>1166</v>
      </c>
      <c r="E89" s="363" t="s">
        <v>947</v>
      </c>
      <c r="F89" s="364">
        <v>29700000</v>
      </c>
      <c r="G89" s="365"/>
      <c r="H89" s="366">
        <v>44576</v>
      </c>
      <c r="I89" s="367">
        <v>1</v>
      </c>
      <c r="J89" s="368">
        <v>1</v>
      </c>
      <c r="K89" s="366">
        <v>44593</v>
      </c>
      <c r="L89" s="368" t="s">
        <v>948</v>
      </c>
      <c r="M89" s="368">
        <v>1</v>
      </c>
      <c r="N89" s="362">
        <v>11</v>
      </c>
      <c r="O89" s="369" t="s">
        <v>946</v>
      </c>
      <c r="P89" s="369">
        <v>0</v>
      </c>
      <c r="Q89" s="370">
        <v>0</v>
      </c>
      <c r="R89" s="370">
        <v>5</v>
      </c>
      <c r="S89" s="371" t="s">
        <v>1074</v>
      </c>
      <c r="T89" s="371" t="s">
        <v>200</v>
      </c>
      <c r="U89" s="372" t="s">
        <v>200</v>
      </c>
      <c r="V89" s="372">
        <v>3410261</v>
      </c>
      <c r="W89" s="372" t="s">
        <v>201</v>
      </c>
      <c r="X89" s="363" t="s">
        <v>1193</v>
      </c>
      <c r="Y89" s="363" t="s">
        <v>936</v>
      </c>
      <c r="Z89" s="384" t="s">
        <v>1017</v>
      </c>
      <c r="AA89" s="363" t="s">
        <v>312</v>
      </c>
      <c r="AB89" s="363" t="s">
        <v>1022</v>
      </c>
      <c r="AC89" s="362">
        <v>1</v>
      </c>
      <c r="AD89" s="385" t="s">
        <v>1018</v>
      </c>
      <c r="AE89" s="375" t="s">
        <v>1251</v>
      </c>
      <c r="AF89" s="376" t="s">
        <v>1247</v>
      </c>
      <c r="AG89" s="363" t="s">
        <v>59</v>
      </c>
    </row>
    <row r="90" spans="1:33" ht="15" hidden="1" customHeight="1" x14ac:dyDescent="0.25">
      <c r="A90" s="362">
        <v>77</v>
      </c>
      <c r="B90" s="363" t="s">
        <v>44</v>
      </c>
      <c r="C90" s="363" t="s">
        <v>953</v>
      </c>
      <c r="D90" s="363" t="s">
        <v>1166</v>
      </c>
      <c r="E90" s="363" t="s">
        <v>947</v>
      </c>
      <c r="F90" s="364">
        <v>27500000</v>
      </c>
      <c r="G90" s="365"/>
      <c r="H90" s="366">
        <v>44576</v>
      </c>
      <c r="I90" s="367">
        <v>1</v>
      </c>
      <c r="J90" s="368">
        <v>1</v>
      </c>
      <c r="K90" s="366">
        <v>44593</v>
      </c>
      <c r="L90" s="368" t="s">
        <v>948</v>
      </c>
      <c r="M90" s="368">
        <v>1</v>
      </c>
      <c r="N90" s="362">
        <v>11</v>
      </c>
      <c r="O90" s="369" t="s">
        <v>946</v>
      </c>
      <c r="P90" s="369">
        <v>0</v>
      </c>
      <c r="Q90" s="370">
        <v>0</v>
      </c>
      <c r="R90" s="370">
        <v>5</v>
      </c>
      <c r="S90" s="371" t="s">
        <v>1074</v>
      </c>
      <c r="T90" s="371" t="s">
        <v>200</v>
      </c>
      <c r="U90" s="372" t="s">
        <v>200</v>
      </c>
      <c r="V90" s="372">
        <v>3410261</v>
      </c>
      <c r="W90" s="372" t="s">
        <v>201</v>
      </c>
      <c r="X90" s="363" t="s">
        <v>1194</v>
      </c>
      <c r="Y90" s="363" t="s">
        <v>936</v>
      </c>
      <c r="Z90" s="384" t="s">
        <v>1017</v>
      </c>
      <c r="AA90" s="363" t="s">
        <v>312</v>
      </c>
      <c r="AB90" s="363" t="s">
        <v>1022</v>
      </c>
      <c r="AC90" s="362">
        <v>1</v>
      </c>
      <c r="AD90" s="385" t="s">
        <v>1018</v>
      </c>
      <c r="AE90" s="375" t="s">
        <v>1251</v>
      </c>
      <c r="AF90" s="376" t="s">
        <v>1247</v>
      </c>
      <c r="AG90" s="363" t="s">
        <v>59</v>
      </c>
    </row>
    <row r="91" spans="1:33" ht="15" hidden="1" customHeight="1" x14ac:dyDescent="0.25">
      <c r="A91" s="362">
        <v>78</v>
      </c>
      <c r="B91" s="363" t="s">
        <v>44</v>
      </c>
      <c r="C91" s="363" t="s">
        <v>953</v>
      </c>
      <c r="D91" s="363" t="s">
        <v>1166</v>
      </c>
      <c r="E91" s="363" t="s">
        <v>947</v>
      </c>
      <c r="F91" s="364">
        <v>29700000</v>
      </c>
      <c r="G91" s="365"/>
      <c r="H91" s="366">
        <v>44576</v>
      </c>
      <c r="I91" s="367">
        <v>1</v>
      </c>
      <c r="J91" s="368">
        <v>1</v>
      </c>
      <c r="K91" s="366">
        <v>44593</v>
      </c>
      <c r="L91" s="368" t="s">
        <v>948</v>
      </c>
      <c r="M91" s="368">
        <v>1</v>
      </c>
      <c r="N91" s="362">
        <v>11</v>
      </c>
      <c r="O91" s="369" t="s">
        <v>946</v>
      </c>
      <c r="P91" s="369">
        <v>0</v>
      </c>
      <c r="Q91" s="370">
        <v>0</v>
      </c>
      <c r="R91" s="370">
        <v>5</v>
      </c>
      <c r="S91" s="371" t="s">
        <v>1074</v>
      </c>
      <c r="T91" s="371" t="s">
        <v>200</v>
      </c>
      <c r="U91" s="372" t="s">
        <v>200</v>
      </c>
      <c r="V91" s="372">
        <v>3410261</v>
      </c>
      <c r="W91" s="372" t="s">
        <v>201</v>
      </c>
      <c r="X91" s="363" t="s">
        <v>1195</v>
      </c>
      <c r="Y91" s="363" t="s">
        <v>936</v>
      </c>
      <c r="Z91" s="384" t="s">
        <v>1017</v>
      </c>
      <c r="AA91" s="363" t="s">
        <v>312</v>
      </c>
      <c r="AB91" s="363" t="s">
        <v>1022</v>
      </c>
      <c r="AC91" s="362">
        <v>1</v>
      </c>
      <c r="AD91" s="385" t="s">
        <v>1018</v>
      </c>
      <c r="AE91" s="375" t="s">
        <v>1251</v>
      </c>
      <c r="AF91" s="376" t="s">
        <v>1247</v>
      </c>
      <c r="AG91" s="363" t="s">
        <v>59</v>
      </c>
    </row>
    <row r="92" spans="1:33" ht="15" hidden="1" customHeight="1" x14ac:dyDescent="0.25">
      <c r="A92" s="362">
        <v>79</v>
      </c>
      <c r="B92" s="363" t="s">
        <v>44</v>
      </c>
      <c r="C92" s="363" t="s">
        <v>953</v>
      </c>
      <c r="D92" s="363" t="s">
        <v>1166</v>
      </c>
      <c r="E92" s="363" t="s">
        <v>947</v>
      </c>
      <c r="F92" s="364">
        <v>27500000</v>
      </c>
      <c r="G92" s="389"/>
      <c r="H92" s="366">
        <v>44576</v>
      </c>
      <c r="I92" s="367">
        <v>1</v>
      </c>
      <c r="J92" s="368">
        <v>1</v>
      </c>
      <c r="K92" s="366">
        <v>44593</v>
      </c>
      <c r="L92" s="368" t="s">
        <v>948</v>
      </c>
      <c r="M92" s="368">
        <v>1</v>
      </c>
      <c r="N92" s="362">
        <v>11</v>
      </c>
      <c r="O92" s="369" t="s">
        <v>946</v>
      </c>
      <c r="P92" s="369">
        <v>0</v>
      </c>
      <c r="Q92" s="370">
        <v>0</v>
      </c>
      <c r="R92" s="370">
        <v>5</v>
      </c>
      <c r="S92" s="371" t="s">
        <v>1074</v>
      </c>
      <c r="T92" s="371" t="s">
        <v>200</v>
      </c>
      <c r="U92" s="372" t="s">
        <v>200</v>
      </c>
      <c r="V92" s="372">
        <v>3410261</v>
      </c>
      <c r="W92" s="372" t="s">
        <v>201</v>
      </c>
      <c r="X92" s="363" t="s">
        <v>1196</v>
      </c>
      <c r="Y92" s="363" t="s">
        <v>936</v>
      </c>
      <c r="Z92" s="384" t="s">
        <v>1017</v>
      </c>
      <c r="AA92" s="363" t="s">
        <v>312</v>
      </c>
      <c r="AB92" s="363" t="s">
        <v>1022</v>
      </c>
      <c r="AC92" s="362">
        <v>1</v>
      </c>
      <c r="AD92" s="385" t="s">
        <v>1018</v>
      </c>
      <c r="AE92" s="375" t="s">
        <v>1251</v>
      </c>
      <c r="AF92" s="376" t="s">
        <v>1247</v>
      </c>
      <c r="AG92" s="363" t="s">
        <v>59</v>
      </c>
    </row>
    <row r="93" spans="1:33" ht="15" hidden="1" customHeight="1" x14ac:dyDescent="0.25">
      <c r="A93" s="362">
        <v>80</v>
      </c>
      <c r="B93" s="363" t="s">
        <v>44</v>
      </c>
      <c r="C93" s="363" t="s">
        <v>953</v>
      </c>
      <c r="D93" s="363" t="s">
        <v>1166</v>
      </c>
      <c r="E93" s="363" t="s">
        <v>947</v>
      </c>
      <c r="F93" s="364">
        <v>38500000</v>
      </c>
      <c r="G93" s="389"/>
      <c r="H93" s="366">
        <v>44576</v>
      </c>
      <c r="I93" s="367">
        <v>1</v>
      </c>
      <c r="J93" s="368">
        <v>1</v>
      </c>
      <c r="K93" s="366">
        <v>44593</v>
      </c>
      <c r="L93" s="368" t="s">
        <v>948</v>
      </c>
      <c r="M93" s="368">
        <v>1</v>
      </c>
      <c r="N93" s="362">
        <v>11</v>
      </c>
      <c r="O93" s="369" t="s">
        <v>946</v>
      </c>
      <c r="P93" s="369">
        <v>0</v>
      </c>
      <c r="Q93" s="370">
        <v>0</v>
      </c>
      <c r="R93" s="370">
        <v>5</v>
      </c>
      <c r="S93" s="371" t="s">
        <v>1074</v>
      </c>
      <c r="T93" s="371" t="s">
        <v>200</v>
      </c>
      <c r="U93" s="372" t="s">
        <v>200</v>
      </c>
      <c r="V93" s="372">
        <v>3410261</v>
      </c>
      <c r="W93" s="372" t="s">
        <v>201</v>
      </c>
      <c r="X93" s="363" t="s">
        <v>1197</v>
      </c>
      <c r="Y93" s="363" t="s">
        <v>936</v>
      </c>
      <c r="Z93" s="384" t="s">
        <v>1017</v>
      </c>
      <c r="AA93" s="363" t="s">
        <v>312</v>
      </c>
      <c r="AB93" s="363" t="s">
        <v>1022</v>
      </c>
      <c r="AC93" s="362">
        <v>1</v>
      </c>
      <c r="AD93" s="385" t="s">
        <v>1018</v>
      </c>
      <c r="AE93" s="375" t="s">
        <v>1251</v>
      </c>
      <c r="AF93" s="376" t="s">
        <v>1247</v>
      </c>
      <c r="AG93" s="363" t="s">
        <v>59</v>
      </c>
    </row>
    <row r="94" spans="1:33" ht="15" hidden="1" customHeight="1" x14ac:dyDescent="0.25">
      <c r="A94" s="362">
        <v>81</v>
      </c>
      <c r="B94" s="363" t="s">
        <v>44</v>
      </c>
      <c r="C94" s="363" t="s">
        <v>953</v>
      </c>
      <c r="D94" s="363" t="s">
        <v>1166</v>
      </c>
      <c r="E94" s="363" t="s">
        <v>947</v>
      </c>
      <c r="F94" s="364">
        <v>38500000</v>
      </c>
      <c r="G94" s="365"/>
      <c r="H94" s="366">
        <v>44576</v>
      </c>
      <c r="I94" s="367">
        <v>1</v>
      </c>
      <c r="J94" s="368">
        <v>1</v>
      </c>
      <c r="K94" s="366">
        <v>44593</v>
      </c>
      <c r="L94" s="368" t="s">
        <v>948</v>
      </c>
      <c r="M94" s="368">
        <v>1</v>
      </c>
      <c r="N94" s="362">
        <v>11</v>
      </c>
      <c r="O94" s="369" t="s">
        <v>946</v>
      </c>
      <c r="P94" s="369">
        <v>0</v>
      </c>
      <c r="Q94" s="370">
        <v>0</v>
      </c>
      <c r="R94" s="370">
        <v>5</v>
      </c>
      <c r="S94" s="371" t="s">
        <v>1074</v>
      </c>
      <c r="T94" s="371" t="s">
        <v>200</v>
      </c>
      <c r="U94" s="372" t="s">
        <v>200</v>
      </c>
      <c r="V94" s="372">
        <v>3410261</v>
      </c>
      <c r="W94" s="372" t="s">
        <v>201</v>
      </c>
      <c r="X94" s="363" t="s">
        <v>1185</v>
      </c>
      <c r="Y94" s="363" t="s">
        <v>936</v>
      </c>
      <c r="Z94" s="384" t="s">
        <v>1017</v>
      </c>
      <c r="AA94" s="363" t="s">
        <v>312</v>
      </c>
      <c r="AB94" s="363" t="s">
        <v>1022</v>
      </c>
      <c r="AC94" s="362">
        <v>1</v>
      </c>
      <c r="AD94" s="385" t="s">
        <v>1018</v>
      </c>
      <c r="AE94" s="375" t="s">
        <v>1251</v>
      </c>
      <c r="AF94" s="376" t="s">
        <v>1247</v>
      </c>
      <c r="AG94" s="363" t="s">
        <v>59</v>
      </c>
    </row>
    <row r="95" spans="1:33" ht="15" hidden="1" customHeight="1" x14ac:dyDescent="0.25">
      <c r="A95" s="362">
        <v>82</v>
      </c>
      <c r="B95" s="363" t="s">
        <v>44</v>
      </c>
      <c r="C95" s="363" t="s">
        <v>953</v>
      </c>
      <c r="D95" s="363" t="s">
        <v>1166</v>
      </c>
      <c r="E95" s="363" t="s">
        <v>947</v>
      </c>
      <c r="F95" s="364">
        <v>14400000</v>
      </c>
      <c r="G95" s="365"/>
      <c r="H95" s="366">
        <v>44576</v>
      </c>
      <c r="I95" s="367">
        <v>1</v>
      </c>
      <c r="J95" s="368">
        <v>1</v>
      </c>
      <c r="K95" s="366">
        <v>44593</v>
      </c>
      <c r="L95" s="368" t="s">
        <v>948</v>
      </c>
      <c r="M95" s="368">
        <v>1</v>
      </c>
      <c r="N95" s="362">
        <v>6</v>
      </c>
      <c r="O95" s="369" t="s">
        <v>946</v>
      </c>
      <c r="P95" s="369">
        <v>0</v>
      </c>
      <c r="Q95" s="370">
        <v>0</v>
      </c>
      <c r="R95" s="370">
        <v>5</v>
      </c>
      <c r="S95" s="371" t="s">
        <v>1074</v>
      </c>
      <c r="T95" s="371" t="s">
        <v>200</v>
      </c>
      <c r="U95" s="372" t="s">
        <v>200</v>
      </c>
      <c r="V95" s="372">
        <v>3410261</v>
      </c>
      <c r="W95" s="372" t="s">
        <v>201</v>
      </c>
      <c r="X95" s="363" t="s">
        <v>1198</v>
      </c>
      <c r="Y95" s="363" t="s">
        <v>936</v>
      </c>
      <c r="Z95" s="384" t="s">
        <v>1017</v>
      </c>
      <c r="AA95" s="363" t="s">
        <v>312</v>
      </c>
      <c r="AB95" s="363" t="s">
        <v>1022</v>
      </c>
      <c r="AC95" s="362">
        <v>1</v>
      </c>
      <c r="AD95" s="385" t="s">
        <v>1018</v>
      </c>
      <c r="AE95" s="375" t="s">
        <v>1251</v>
      </c>
      <c r="AF95" s="376" t="s">
        <v>1247</v>
      </c>
      <c r="AG95" s="363" t="s">
        <v>59</v>
      </c>
    </row>
    <row r="96" spans="1:33" ht="15" hidden="1" customHeight="1" x14ac:dyDescent="0.25">
      <c r="A96" s="362">
        <v>83</v>
      </c>
      <c r="B96" s="363" t="s">
        <v>44</v>
      </c>
      <c r="C96" s="363" t="s">
        <v>953</v>
      </c>
      <c r="D96" s="363" t="s">
        <v>1166</v>
      </c>
      <c r="E96" s="363" t="s">
        <v>947</v>
      </c>
      <c r="F96" s="364">
        <v>14400000</v>
      </c>
      <c r="G96" s="365"/>
      <c r="H96" s="366">
        <v>44576</v>
      </c>
      <c r="I96" s="367">
        <v>1</v>
      </c>
      <c r="J96" s="368">
        <v>1</v>
      </c>
      <c r="K96" s="366">
        <v>44593</v>
      </c>
      <c r="L96" s="368" t="s">
        <v>948</v>
      </c>
      <c r="M96" s="368">
        <v>1</v>
      </c>
      <c r="N96" s="362">
        <v>6</v>
      </c>
      <c r="O96" s="369" t="s">
        <v>946</v>
      </c>
      <c r="P96" s="369">
        <v>0</v>
      </c>
      <c r="Q96" s="370">
        <v>0</v>
      </c>
      <c r="R96" s="370">
        <v>5</v>
      </c>
      <c r="S96" s="371" t="s">
        <v>1074</v>
      </c>
      <c r="T96" s="371" t="s">
        <v>200</v>
      </c>
      <c r="U96" s="372" t="s">
        <v>200</v>
      </c>
      <c r="V96" s="372">
        <v>3410261</v>
      </c>
      <c r="W96" s="372" t="s">
        <v>201</v>
      </c>
      <c r="X96" s="363" t="s">
        <v>1186</v>
      </c>
      <c r="Y96" s="363" t="s">
        <v>936</v>
      </c>
      <c r="Z96" s="384" t="s">
        <v>1017</v>
      </c>
      <c r="AA96" s="363" t="s">
        <v>312</v>
      </c>
      <c r="AB96" s="363" t="s">
        <v>1022</v>
      </c>
      <c r="AC96" s="362">
        <v>1</v>
      </c>
      <c r="AD96" s="385" t="s">
        <v>1018</v>
      </c>
      <c r="AE96" s="375" t="s">
        <v>1251</v>
      </c>
      <c r="AF96" s="376" t="s">
        <v>1247</v>
      </c>
      <c r="AG96" s="363" t="s">
        <v>59</v>
      </c>
    </row>
    <row r="97" spans="1:33" ht="15" hidden="1" customHeight="1" x14ac:dyDescent="0.25">
      <c r="A97" s="362">
        <v>84</v>
      </c>
      <c r="B97" s="363" t="s">
        <v>44</v>
      </c>
      <c r="C97" s="363" t="s">
        <v>953</v>
      </c>
      <c r="D97" s="363" t="s">
        <v>1166</v>
      </c>
      <c r="E97" s="363" t="s">
        <v>947</v>
      </c>
      <c r="F97" s="364">
        <v>38500000</v>
      </c>
      <c r="G97" s="365"/>
      <c r="H97" s="366">
        <v>44576</v>
      </c>
      <c r="I97" s="367">
        <v>1</v>
      </c>
      <c r="J97" s="368">
        <v>1</v>
      </c>
      <c r="K97" s="366">
        <v>44593</v>
      </c>
      <c r="L97" s="368" t="s">
        <v>948</v>
      </c>
      <c r="M97" s="368">
        <v>1</v>
      </c>
      <c r="N97" s="362">
        <v>11</v>
      </c>
      <c r="O97" s="369" t="s">
        <v>946</v>
      </c>
      <c r="P97" s="369">
        <v>0</v>
      </c>
      <c r="Q97" s="370">
        <v>0</v>
      </c>
      <c r="R97" s="370">
        <v>5</v>
      </c>
      <c r="S97" s="371" t="s">
        <v>1074</v>
      </c>
      <c r="T97" s="371" t="s">
        <v>200</v>
      </c>
      <c r="U97" s="372" t="s">
        <v>200</v>
      </c>
      <c r="V97" s="372">
        <v>3410261</v>
      </c>
      <c r="W97" s="372" t="s">
        <v>201</v>
      </c>
      <c r="X97" s="363" t="s">
        <v>1199</v>
      </c>
      <c r="Y97" s="363" t="s">
        <v>936</v>
      </c>
      <c r="Z97" s="384" t="s">
        <v>1017</v>
      </c>
      <c r="AA97" s="363" t="s">
        <v>312</v>
      </c>
      <c r="AB97" s="363" t="s">
        <v>1022</v>
      </c>
      <c r="AC97" s="362">
        <v>1</v>
      </c>
      <c r="AD97" s="385" t="s">
        <v>1018</v>
      </c>
      <c r="AE97" s="375" t="s">
        <v>1251</v>
      </c>
      <c r="AF97" s="376" t="s">
        <v>1247</v>
      </c>
      <c r="AG97" s="363" t="s">
        <v>59</v>
      </c>
    </row>
    <row r="98" spans="1:33" ht="15" hidden="1" customHeight="1" x14ac:dyDescent="0.25">
      <c r="A98" s="362">
        <v>85</v>
      </c>
      <c r="B98" s="363" t="s">
        <v>44</v>
      </c>
      <c r="C98" s="363" t="s">
        <v>953</v>
      </c>
      <c r="D98" s="363" t="s">
        <v>1166</v>
      </c>
      <c r="E98" s="363" t="s">
        <v>947</v>
      </c>
      <c r="F98" s="364">
        <v>24200000</v>
      </c>
      <c r="G98" s="365"/>
      <c r="H98" s="366">
        <v>44576</v>
      </c>
      <c r="I98" s="367">
        <v>1</v>
      </c>
      <c r="J98" s="368">
        <v>1</v>
      </c>
      <c r="K98" s="366">
        <v>44593</v>
      </c>
      <c r="L98" s="368" t="s">
        <v>948</v>
      </c>
      <c r="M98" s="368">
        <v>1</v>
      </c>
      <c r="N98" s="362">
        <v>11</v>
      </c>
      <c r="O98" s="369" t="s">
        <v>946</v>
      </c>
      <c r="P98" s="369">
        <v>0</v>
      </c>
      <c r="Q98" s="370">
        <v>0</v>
      </c>
      <c r="R98" s="370">
        <v>5</v>
      </c>
      <c r="S98" s="371" t="s">
        <v>1074</v>
      </c>
      <c r="T98" s="371" t="s">
        <v>200</v>
      </c>
      <c r="U98" s="372" t="s">
        <v>200</v>
      </c>
      <c r="V98" s="372">
        <v>3410261</v>
      </c>
      <c r="W98" s="372" t="s">
        <v>201</v>
      </c>
      <c r="X98" s="363" t="s">
        <v>1200</v>
      </c>
      <c r="Y98" s="363" t="s">
        <v>936</v>
      </c>
      <c r="Z98" s="384" t="s">
        <v>1017</v>
      </c>
      <c r="AA98" s="363" t="s">
        <v>312</v>
      </c>
      <c r="AB98" s="363" t="s">
        <v>1022</v>
      </c>
      <c r="AC98" s="362">
        <v>1</v>
      </c>
      <c r="AD98" s="385" t="s">
        <v>1018</v>
      </c>
      <c r="AE98" s="375" t="s">
        <v>1251</v>
      </c>
      <c r="AF98" s="376" t="s">
        <v>1247</v>
      </c>
      <c r="AG98" s="363" t="s">
        <v>59</v>
      </c>
    </row>
    <row r="99" spans="1:33" ht="15" hidden="1" customHeight="1" x14ac:dyDescent="0.25">
      <c r="A99" s="362">
        <v>86</v>
      </c>
      <c r="B99" s="363" t="s">
        <v>44</v>
      </c>
      <c r="C99" s="363" t="s">
        <v>953</v>
      </c>
      <c r="D99" s="363" t="s">
        <v>1166</v>
      </c>
      <c r="E99" s="363" t="s">
        <v>947</v>
      </c>
      <c r="F99" s="364">
        <v>24200000</v>
      </c>
      <c r="G99" s="365"/>
      <c r="H99" s="366">
        <v>44576</v>
      </c>
      <c r="I99" s="367">
        <v>1</v>
      </c>
      <c r="J99" s="368">
        <v>1</v>
      </c>
      <c r="K99" s="366">
        <v>44593</v>
      </c>
      <c r="L99" s="368" t="s">
        <v>948</v>
      </c>
      <c r="M99" s="368">
        <v>1</v>
      </c>
      <c r="N99" s="362">
        <v>11</v>
      </c>
      <c r="O99" s="369" t="s">
        <v>946</v>
      </c>
      <c r="P99" s="369">
        <v>0</v>
      </c>
      <c r="Q99" s="370">
        <v>0</v>
      </c>
      <c r="R99" s="370">
        <v>5</v>
      </c>
      <c r="S99" s="371" t="s">
        <v>1074</v>
      </c>
      <c r="T99" s="371" t="s">
        <v>200</v>
      </c>
      <c r="U99" s="372" t="s">
        <v>200</v>
      </c>
      <c r="V99" s="372">
        <v>3410261</v>
      </c>
      <c r="W99" s="372" t="s">
        <v>201</v>
      </c>
      <c r="X99" s="363" t="s">
        <v>1187</v>
      </c>
      <c r="Y99" s="363" t="s">
        <v>936</v>
      </c>
      <c r="Z99" s="384" t="s">
        <v>1017</v>
      </c>
      <c r="AA99" s="363" t="s">
        <v>312</v>
      </c>
      <c r="AB99" s="363" t="s">
        <v>1022</v>
      </c>
      <c r="AC99" s="362">
        <v>1</v>
      </c>
      <c r="AD99" s="385" t="s">
        <v>1018</v>
      </c>
      <c r="AE99" s="375" t="s">
        <v>1251</v>
      </c>
      <c r="AF99" s="376" t="s">
        <v>1247</v>
      </c>
      <c r="AG99" s="363" t="s">
        <v>59</v>
      </c>
    </row>
    <row r="100" spans="1:33" ht="15" hidden="1" customHeight="1" x14ac:dyDescent="0.25">
      <c r="A100" s="362">
        <v>87</v>
      </c>
      <c r="B100" s="363" t="s">
        <v>44</v>
      </c>
      <c r="C100" s="363" t="s">
        <v>953</v>
      </c>
      <c r="D100" s="363" t="s">
        <v>1166</v>
      </c>
      <c r="E100" s="363" t="s">
        <v>319</v>
      </c>
      <c r="F100" s="364">
        <v>40000000</v>
      </c>
      <c r="G100" s="365"/>
      <c r="H100" s="366">
        <v>44576</v>
      </c>
      <c r="I100" s="367">
        <v>1</v>
      </c>
      <c r="J100" s="368">
        <v>1</v>
      </c>
      <c r="K100" s="366">
        <v>44593</v>
      </c>
      <c r="L100" s="368" t="s">
        <v>948</v>
      </c>
      <c r="M100" s="368">
        <v>1</v>
      </c>
      <c r="N100" s="362">
        <v>8</v>
      </c>
      <c r="O100" s="369" t="s">
        <v>946</v>
      </c>
      <c r="P100" s="369">
        <v>0</v>
      </c>
      <c r="Q100" s="370">
        <v>0</v>
      </c>
      <c r="R100" s="370">
        <v>5</v>
      </c>
      <c r="S100" s="371" t="s">
        <v>1074</v>
      </c>
      <c r="T100" s="371" t="s">
        <v>200</v>
      </c>
      <c r="U100" s="372" t="s">
        <v>200</v>
      </c>
      <c r="V100" s="372">
        <v>3410261</v>
      </c>
      <c r="W100" s="372" t="s">
        <v>201</v>
      </c>
      <c r="X100" s="363" t="s">
        <v>1201</v>
      </c>
      <c r="Y100" s="363" t="s">
        <v>936</v>
      </c>
      <c r="Z100" s="384" t="s">
        <v>1017</v>
      </c>
      <c r="AA100" s="363" t="s">
        <v>312</v>
      </c>
      <c r="AB100" s="363" t="s">
        <v>1022</v>
      </c>
      <c r="AC100" s="362">
        <v>1</v>
      </c>
      <c r="AD100" s="385" t="s">
        <v>1018</v>
      </c>
      <c r="AE100" s="375" t="s">
        <v>1251</v>
      </c>
      <c r="AF100" s="376" t="s">
        <v>1247</v>
      </c>
      <c r="AG100" s="363" t="s">
        <v>59</v>
      </c>
    </row>
    <row r="101" spans="1:33" ht="15" hidden="1" customHeight="1" x14ac:dyDescent="0.25">
      <c r="A101" s="362">
        <v>88</v>
      </c>
      <c r="B101" s="363" t="s">
        <v>44</v>
      </c>
      <c r="C101" s="363" t="s">
        <v>953</v>
      </c>
      <c r="D101" s="363" t="s">
        <v>1166</v>
      </c>
      <c r="E101" s="363" t="s">
        <v>319</v>
      </c>
      <c r="F101" s="364">
        <v>46800000</v>
      </c>
      <c r="G101" s="365"/>
      <c r="H101" s="366">
        <v>44576</v>
      </c>
      <c r="I101" s="367">
        <v>1</v>
      </c>
      <c r="J101" s="368">
        <v>1</v>
      </c>
      <c r="K101" s="366">
        <v>44593</v>
      </c>
      <c r="L101" s="368" t="s">
        <v>948</v>
      </c>
      <c r="M101" s="368">
        <v>1</v>
      </c>
      <c r="N101" s="362">
        <v>9</v>
      </c>
      <c r="O101" s="369" t="s">
        <v>946</v>
      </c>
      <c r="P101" s="369">
        <v>0</v>
      </c>
      <c r="Q101" s="370">
        <v>0</v>
      </c>
      <c r="R101" s="370">
        <v>5</v>
      </c>
      <c r="S101" s="371" t="s">
        <v>1074</v>
      </c>
      <c r="T101" s="371" t="s">
        <v>200</v>
      </c>
      <c r="U101" s="372" t="s">
        <v>200</v>
      </c>
      <c r="V101" s="372">
        <v>3410261</v>
      </c>
      <c r="W101" s="372" t="s">
        <v>201</v>
      </c>
      <c r="X101" s="363" t="s">
        <v>1202</v>
      </c>
      <c r="Y101" s="363" t="s">
        <v>936</v>
      </c>
      <c r="Z101" s="384" t="s">
        <v>1017</v>
      </c>
      <c r="AA101" s="363" t="s">
        <v>312</v>
      </c>
      <c r="AB101" s="363" t="s">
        <v>1022</v>
      </c>
      <c r="AC101" s="362">
        <v>1</v>
      </c>
      <c r="AD101" s="385" t="s">
        <v>1018</v>
      </c>
      <c r="AE101" s="375" t="s">
        <v>1251</v>
      </c>
      <c r="AF101" s="376" t="s">
        <v>1247</v>
      </c>
      <c r="AG101" s="363" t="s">
        <v>59</v>
      </c>
    </row>
    <row r="102" spans="1:33" ht="15" hidden="1" customHeight="1" x14ac:dyDescent="0.25">
      <c r="A102" s="362">
        <v>89</v>
      </c>
      <c r="B102" s="363" t="s">
        <v>44</v>
      </c>
      <c r="C102" s="363" t="s">
        <v>953</v>
      </c>
      <c r="D102" s="363" t="s">
        <v>1166</v>
      </c>
      <c r="E102" s="363" t="s">
        <v>947</v>
      </c>
      <c r="F102" s="364">
        <v>14400000</v>
      </c>
      <c r="G102" s="365"/>
      <c r="H102" s="366">
        <v>44576</v>
      </c>
      <c r="I102" s="367">
        <v>1</v>
      </c>
      <c r="J102" s="368">
        <v>1</v>
      </c>
      <c r="K102" s="366">
        <v>44593</v>
      </c>
      <c r="L102" s="368" t="s">
        <v>948</v>
      </c>
      <c r="M102" s="368">
        <v>1</v>
      </c>
      <c r="N102" s="362">
        <v>6</v>
      </c>
      <c r="O102" s="369" t="s">
        <v>946</v>
      </c>
      <c r="P102" s="369">
        <v>0</v>
      </c>
      <c r="Q102" s="370">
        <v>0</v>
      </c>
      <c r="R102" s="370">
        <v>5</v>
      </c>
      <c r="S102" s="371" t="s">
        <v>1074</v>
      </c>
      <c r="T102" s="371" t="s">
        <v>200</v>
      </c>
      <c r="U102" s="372" t="s">
        <v>200</v>
      </c>
      <c r="V102" s="372">
        <v>3410261</v>
      </c>
      <c r="W102" s="372" t="s">
        <v>201</v>
      </c>
      <c r="X102" s="363" t="s">
        <v>1203</v>
      </c>
      <c r="Y102" s="363" t="s">
        <v>936</v>
      </c>
      <c r="Z102" s="384" t="s">
        <v>1017</v>
      </c>
      <c r="AA102" s="363" t="s">
        <v>312</v>
      </c>
      <c r="AB102" s="363" t="s">
        <v>1022</v>
      </c>
      <c r="AC102" s="362">
        <v>1</v>
      </c>
      <c r="AD102" s="385" t="s">
        <v>1018</v>
      </c>
      <c r="AE102" s="375" t="s">
        <v>1251</v>
      </c>
      <c r="AF102" s="376" t="s">
        <v>1247</v>
      </c>
      <c r="AG102" s="363" t="s">
        <v>59</v>
      </c>
    </row>
    <row r="103" spans="1:33" ht="15" hidden="1" customHeight="1" x14ac:dyDescent="0.25">
      <c r="A103" s="362">
        <v>90</v>
      </c>
      <c r="B103" s="363" t="s">
        <v>44</v>
      </c>
      <c r="C103" s="363" t="s">
        <v>953</v>
      </c>
      <c r="D103" s="363" t="s">
        <v>1166</v>
      </c>
      <c r="E103" s="363" t="s">
        <v>319</v>
      </c>
      <c r="F103" s="364">
        <v>49654000</v>
      </c>
      <c r="G103" s="365"/>
      <c r="H103" s="366">
        <v>44576</v>
      </c>
      <c r="I103" s="367">
        <v>1</v>
      </c>
      <c r="J103" s="368">
        <v>1</v>
      </c>
      <c r="K103" s="366">
        <v>44593</v>
      </c>
      <c r="L103" s="368" t="s">
        <v>948</v>
      </c>
      <c r="M103" s="368">
        <v>1</v>
      </c>
      <c r="N103" s="362">
        <v>11</v>
      </c>
      <c r="O103" s="369" t="s">
        <v>946</v>
      </c>
      <c r="P103" s="369">
        <v>0</v>
      </c>
      <c r="Q103" s="370">
        <v>0</v>
      </c>
      <c r="R103" s="370">
        <v>5</v>
      </c>
      <c r="S103" s="371" t="s">
        <v>1074</v>
      </c>
      <c r="T103" s="371" t="s">
        <v>200</v>
      </c>
      <c r="U103" s="372" t="s">
        <v>200</v>
      </c>
      <c r="V103" s="372">
        <v>3410261</v>
      </c>
      <c r="W103" s="372" t="s">
        <v>201</v>
      </c>
      <c r="X103" s="363" t="s">
        <v>1204</v>
      </c>
      <c r="Y103" s="363" t="s">
        <v>936</v>
      </c>
      <c r="Z103" s="384" t="s">
        <v>1017</v>
      </c>
      <c r="AA103" s="363" t="s">
        <v>312</v>
      </c>
      <c r="AB103" s="363" t="s">
        <v>1022</v>
      </c>
      <c r="AC103" s="362">
        <v>1</v>
      </c>
      <c r="AD103" s="385" t="s">
        <v>1018</v>
      </c>
      <c r="AE103" s="375" t="s">
        <v>1251</v>
      </c>
      <c r="AF103" s="376" t="s">
        <v>1247</v>
      </c>
      <c r="AG103" s="363" t="s">
        <v>59</v>
      </c>
    </row>
    <row r="104" spans="1:33" ht="15" hidden="1" customHeight="1" x14ac:dyDescent="0.25">
      <c r="A104" s="362">
        <v>91</v>
      </c>
      <c r="B104" s="363" t="s">
        <v>44</v>
      </c>
      <c r="C104" s="363" t="s">
        <v>953</v>
      </c>
      <c r="D104" s="363" t="s">
        <v>1166</v>
      </c>
      <c r="E104" s="363" t="s">
        <v>319</v>
      </c>
      <c r="F104" s="364">
        <v>55000000</v>
      </c>
      <c r="G104" s="365"/>
      <c r="H104" s="366">
        <v>44576</v>
      </c>
      <c r="I104" s="367">
        <v>1</v>
      </c>
      <c r="J104" s="368">
        <v>1</v>
      </c>
      <c r="K104" s="366">
        <v>44593</v>
      </c>
      <c r="L104" s="368" t="s">
        <v>948</v>
      </c>
      <c r="M104" s="368">
        <v>1</v>
      </c>
      <c r="N104" s="362">
        <v>11</v>
      </c>
      <c r="O104" s="369" t="s">
        <v>946</v>
      </c>
      <c r="P104" s="369">
        <v>0</v>
      </c>
      <c r="Q104" s="370">
        <v>0</v>
      </c>
      <c r="R104" s="370">
        <v>5</v>
      </c>
      <c r="S104" s="371" t="s">
        <v>1074</v>
      </c>
      <c r="T104" s="371" t="s">
        <v>200</v>
      </c>
      <c r="U104" s="372" t="s">
        <v>200</v>
      </c>
      <c r="V104" s="372">
        <v>3410261</v>
      </c>
      <c r="W104" s="372" t="s">
        <v>201</v>
      </c>
      <c r="X104" s="363" t="s">
        <v>1205</v>
      </c>
      <c r="Y104" s="363" t="s">
        <v>936</v>
      </c>
      <c r="Z104" s="384" t="s">
        <v>1017</v>
      </c>
      <c r="AA104" s="363" t="s">
        <v>312</v>
      </c>
      <c r="AB104" s="363" t="s">
        <v>1022</v>
      </c>
      <c r="AC104" s="362">
        <v>1</v>
      </c>
      <c r="AD104" s="385" t="s">
        <v>1018</v>
      </c>
      <c r="AE104" s="375" t="s">
        <v>1251</v>
      </c>
      <c r="AF104" s="376" t="s">
        <v>1247</v>
      </c>
      <c r="AG104" s="363" t="s">
        <v>59</v>
      </c>
    </row>
    <row r="105" spans="1:33" ht="15" hidden="1" customHeight="1" x14ac:dyDescent="0.25">
      <c r="A105" s="362">
        <v>92</v>
      </c>
      <c r="B105" s="363" t="s">
        <v>44</v>
      </c>
      <c r="C105" s="363" t="s">
        <v>953</v>
      </c>
      <c r="D105" s="363" t="s">
        <v>1166</v>
      </c>
      <c r="E105" s="363" t="s">
        <v>319</v>
      </c>
      <c r="F105" s="364">
        <v>88000000</v>
      </c>
      <c r="G105" s="365"/>
      <c r="H105" s="366">
        <v>44576</v>
      </c>
      <c r="I105" s="367">
        <v>1</v>
      </c>
      <c r="J105" s="368">
        <v>1</v>
      </c>
      <c r="K105" s="366">
        <v>44593</v>
      </c>
      <c r="L105" s="368" t="s">
        <v>948</v>
      </c>
      <c r="M105" s="368">
        <v>1</v>
      </c>
      <c r="N105" s="362">
        <v>11</v>
      </c>
      <c r="O105" s="369" t="s">
        <v>946</v>
      </c>
      <c r="P105" s="369">
        <v>0</v>
      </c>
      <c r="Q105" s="370">
        <v>0</v>
      </c>
      <c r="R105" s="370">
        <v>5</v>
      </c>
      <c r="S105" s="371" t="s">
        <v>1074</v>
      </c>
      <c r="T105" s="371" t="s">
        <v>200</v>
      </c>
      <c r="U105" s="372" t="s">
        <v>200</v>
      </c>
      <c r="V105" s="372">
        <v>3410261</v>
      </c>
      <c r="W105" s="372" t="s">
        <v>201</v>
      </c>
      <c r="X105" s="363" t="s">
        <v>1206</v>
      </c>
      <c r="Y105" s="363" t="s">
        <v>936</v>
      </c>
      <c r="Z105" s="384" t="s">
        <v>1017</v>
      </c>
      <c r="AA105" s="363" t="s">
        <v>312</v>
      </c>
      <c r="AB105" s="363" t="s">
        <v>1022</v>
      </c>
      <c r="AC105" s="362">
        <v>1</v>
      </c>
      <c r="AD105" s="385" t="s">
        <v>1018</v>
      </c>
      <c r="AE105" s="375" t="s">
        <v>1251</v>
      </c>
      <c r="AF105" s="376" t="s">
        <v>1247</v>
      </c>
      <c r="AG105" s="363" t="s">
        <v>59</v>
      </c>
    </row>
    <row r="106" spans="1:33" ht="15" hidden="1" customHeight="1" x14ac:dyDescent="0.25">
      <c r="A106" s="362">
        <v>93</v>
      </c>
      <c r="B106" s="363" t="s">
        <v>44</v>
      </c>
      <c r="C106" s="363" t="s">
        <v>953</v>
      </c>
      <c r="D106" s="363" t="s">
        <v>1166</v>
      </c>
      <c r="E106" s="363" t="s">
        <v>319</v>
      </c>
      <c r="F106" s="364">
        <v>40000000</v>
      </c>
      <c r="G106" s="365"/>
      <c r="H106" s="366">
        <v>44576</v>
      </c>
      <c r="I106" s="367">
        <v>1</v>
      </c>
      <c r="J106" s="368">
        <v>1</v>
      </c>
      <c r="K106" s="366">
        <v>44593</v>
      </c>
      <c r="L106" s="368" t="s">
        <v>948</v>
      </c>
      <c r="M106" s="368">
        <v>1</v>
      </c>
      <c r="N106" s="362">
        <v>8</v>
      </c>
      <c r="O106" s="369" t="s">
        <v>946</v>
      </c>
      <c r="P106" s="369">
        <v>0</v>
      </c>
      <c r="Q106" s="370">
        <v>0</v>
      </c>
      <c r="R106" s="370">
        <v>5</v>
      </c>
      <c r="S106" s="371" t="s">
        <v>1074</v>
      </c>
      <c r="T106" s="371" t="s">
        <v>200</v>
      </c>
      <c r="U106" s="372" t="s">
        <v>200</v>
      </c>
      <c r="V106" s="372">
        <v>3410261</v>
      </c>
      <c r="W106" s="372" t="s">
        <v>201</v>
      </c>
      <c r="X106" s="363" t="s">
        <v>1207</v>
      </c>
      <c r="Y106" s="363" t="s">
        <v>936</v>
      </c>
      <c r="Z106" s="384" t="s">
        <v>1017</v>
      </c>
      <c r="AA106" s="363" t="s">
        <v>312</v>
      </c>
      <c r="AB106" s="363" t="s">
        <v>1022</v>
      </c>
      <c r="AC106" s="362">
        <v>1</v>
      </c>
      <c r="AD106" s="385" t="s">
        <v>1018</v>
      </c>
      <c r="AE106" s="375" t="s">
        <v>1251</v>
      </c>
      <c r="AF106" s="376" t="s">
        <v>1247</v>
      </c>
      <c r="AG106" s="363" t="s">
        <v>59</v>
      </c>
    </row>
    <row r="107" spans="1:33" ht="15" hidden="1" customHeight="1" x14ac:dyDescent="0.25">
      <c r="A107" s="362">
        <v>94</v>
      </c>
      <c r="B107" s="363" t="s">
        <v>44</v>
      </c>
      <c r="C107" s="363" t="s">
        <v>953</v>
      </c>
      <c r="D107" s="363" t="s">
        <v>1166</v>
      </c>
      <c r="E107" s="363" t="s">
        <v>319</v>
      </c>
      <c r="F107" s="364">
        <v>55000000</v>
      </c>
      <c r="G107" s="365"/>
      <c r="H107" s="366">
        <v>44576</v>
      </c>
      <c r="I107" s="367">
        <v>1</v>
      </c>
      <c r="J107" s="368">
        <v>1</v>
      </c>
      <c r="K107" s="366">
        <v>44593</v>
      </c>
      <c r="L107" s="368" t="s">
        <v>948</v>
      </c>
      <c r="M107" s="368">
        <v>1</v>
      </c>
      <c r="N107" s="362">
        <v>11</v>
      </c>
      <c r="O107" s="369" t="s">
        <v>946</v>
      </c>
      <c r="P107" s="369">
        <v>0</v>
      </c>
      <c r="Q107" s="370">
        <v>0</v>
      </c>
      <c r="R107" s="370">
        <v>5</v>
      </c>
      <c r="S107" s="371" t="s">
        <v>1074</v>
      </c>
      <c r="T107" s="371" t="s">
        <v>200</v>
      </c>
      <c r="U107" s="372" t="s">
        <v>200</v>
      </c>
      <c r="V107" s="372">
        <v>3410261</v>
      </c>
      <c r="W107" s="372" t="s">
        <v>201</v>
      </c>
      <c r="X107" s="363" t="s">
        <v>1208</v>
      </c>
      <c r="Y107" s="363" t="s">
        <v>936</v>
      </c>
      <c r="Z107" s="384" t="s">
        <v>1017</v>
      </c>
      <c r="AA107" s="363" t="s">
        <v>312</v>
      </c>
      <c r="AB107" s="363" t="s">
        <v>1022</v>
      </c>
      <c r="AC107" s="362">
        <v>1</v>
      </c>
      <c r="AD107" s="385" t="s">
        <v>1018</v>
      </c>
      <c r="AE107" s="375" t="s">
        <v>1251</v>
      </c>
      <c r="AF107" s="376" t="s">
        <v>1247</v>
      </c>
      <c r="AG107" s="363" t="s">
        <v>59</v>
      </c>
    </row>
    <row r="108" spans="1:33" ht="15" hidden="1" customHeight="1" x14ac:dyDescent="0.25">
      <c r="A108" s="362">
        <v>95</v>
      </c>
      <c r="B108" s="363" t="s">
        <v>44</v>
      </c>
      <c r="C108" s="363" t="s">
        <v>953</v>
      </c>
      <c r="D108" s="363" t="s">
        <v>1166</v>
      </c>
      <c r="E108" s="363" t="s">
        <v>947</v>
      </c>
      <c r="F108" s="364">
        <v>19200000</v>
      </c>
      <c r="G108" s="365"/>
      <c r="H108" s="366">
        <v>44576</v>
      </c>
      <c r="I108" s="367">
        <v>1</v>
      </c>
      <c r="J108" s="368">
        <v>1</v>
      </c>
      <c r="K108" s="366">
        <v>44593</v>
      </c>
      <c r="L108" s="368" t="s">
        <v>948</v>
      </c>
      <c r="M108" s="368">
        <v>1</v>
      </c>
      <c r="N108" s="362">
        <v>8</v>
      </c>
      <c r="O108" s="369" t="s">
        <v>946</v>
      </c>
      <c r="P108" s="369">
        <v>0</v>
      </c>
      <c r="Q108" s="370">
        <v>0</v>
      </c>
      <c r="R108" s="370">
        <v>5</v>
      </c>
      <c r="S108" s="371" t="s">
        <v>1074</v>
      </c>
      <c r="T108" s="371" t="s">
        <v>200</v>
      </c>
      <c r="U108" s="372" t="s">
        <v>200</v>
      </c>
      <c r="V108" s="372">
        <v>3410261</v>
      </c>
      <c r="W108" s="372" t="s">
        <v>201</v>
      </c>
      <c r="X108" s="363" t="s">
        <v>1209</v>
      </c>
      <c r="Y108" s="363" t="s">
        <v>936</v>
      </c>
      <c r="Z108" s="384" t="s">
        <v>1017</v>
      </c>
      <c r="AA108" s="363" t="s">
        <v>312</v>
      </c>
      <c r="AB108" s="363" t="s">
        <v>1022</v>
      </c>
      <c r="AC108" s="362">
        <v>1</v>
      </c>
      <c r="AD108" s="385" t="s">
        <v>1018</v>
      </c>
      <c r="AE108" s="375" t="s">
        <v>1251</v>
      </c>
      <c r="AF108" s="376" t="s">
        <v>1247</v>
      </c>
      <c r="AG108" s="363" t="s">
        <v>59</v>
      </c>
    </row>
    <row r="109" spans="1:33" ht="15" hidden="1" customHeight="1" x14ac:dyDescent="0.25">
      <c r="A109" s="362">
        <v>96</v>
      </c>
      <c r="B109" s="363" t="s">
        <v>44</v>
      </c>
      <c r="C109" s="363" t="s">
        <v>953</v>
      </c>
      <c r="D109" s="363" t="s">
        <v>1166</v>
      </c>
      <c r="E109" s="363" t="s">
        <v>947</v>
      </c>
      <c r="F109" s="364">
        <v>26400000</v>
      </c>
      <c r="G109" s="365"/>
      <c r="H109" s="366">
        <v>44576</v>
      </c>
      <c r="I109" s="367">
        <v>1</v>
      </c>
      <c r="J109" s="368">
        <v>1</v>
      </c>
      <c r="K109" s="366">
        <v>44593</v>
      </c>
      <c r="L109" s="368" t="s">
        <v>948</v>
      </c>
      <c r="M109" s="368">
        <v>1</v>
      </c>
      <c r="N109" s="362">
        <v>11</v>
      </c>
      <c r="O109" s="369" t="s">
        <v>946</v>
      </c>
      <c r="P109" s="369">
        <v>0</v>
      </c>
      <c r="Q109" s="370">
        <v>0</v>
      </c>
      <c r="R109" s="370">
        <v>5</v>
      </c>
      <c r="S109" s="371" t="s">
        <v>1074</v>
      </c>
      <c r="T109" s="371" t="s">
        <v>200</v>
      </c>
      <c r="U109" s="372" t="s">
        <v>200</v>
      </c>
      <c r="V109" s="372">
        <v>3410261</v>
      </c>
      <c r="W109" s="372" t="s">
        <v>201</v>
      </c>
      <c r="X109" s="363" t="s">
        <v>1210</v>
      </c>
      <c r="Y109" s="363" t="s">
        <v>936</v>
      </c>
      <c r="Z109" s="384" t="s">
        <v>1017</v>
      </c>
      <c r="AA109" s="363" t="s">
        <v>312</v>
      </c>
      <c r="AB109" s="363" t="s">
        <v>1022</v>
      </c>
      <c r="AC109" s="362">
        <v>1</v>
      </c>
      <c r="AD109" s="385" t="s">
        <v>1018</v>
      </c>
      <c r="AE109" s="375" t="s">
        <v>1251</v>
      </c>
      <c r="AF109" s="376" t="s">
        <v>1247</v>
      </c>
      <c r="AG109" s="363" t="s">
        <v>59</v>
      </c>
    </row>
    <row r="110" spans="1:33" ht="15" hidden="1" customHeight="1" x14ac:dyDescent="0.25">
      <c r="A110" s="362">
        <v>97</v>
      </c>
      <c r="B110" s="363" t="s">
        <v>44</v>
      </c>
      <c r="C110" s="363" t="s">
        <v>953</v>
      </c>
      <c r="D110" s="363" t="s">
        <v>1166</v>
      </c>
      <c r="E110" s="363" t="s">
        <v>319</v>
      </c>
      <c r="F110" s="364">
        <v>88000000</v>
      </c>
      <c r="G110" s="365"/>
      <c r="H110" s="366">
        <v>44576</v>
      </c>
      <c r="I110" s="367">
        <v>1</v>
      </c>
      <c r="J110" s="368">
        <v>1</v>
      </c>
      <c r="K110" s="366">
        <v>44593</v>
      </c>
      <c r="L110" s="368" t="s">
        <v>948</v>
      </c>
      <c r="M110" s="368">
        <v>1</v>
      </c>
      <c r="N110" s="362">
        <v>11</v>
      </c>
      <c r="O110" s="369" t="s">
        <v>946</v>
      </c>
      <c r="P110" s="369">
        <v>0</v>
      </c>
      <c r="Q110" s="370">
        <v>0</v>
      </c>
      <c r="R110" s="370">
        <v>5</v>
      </c>
      <c r="S110" s="371" t="s">
        <v>1074</v>
      </c>
      <c r="T110" s="371" t="s">
        <v>200</v>
      </c>
      <c r="U110" s="372" t="s">
        <v>200</v>
      </c>
      <c r="V110" s="372">
        <v>3410261</v>
      </c>
      <c r="W110" s="372" t="s">
        <v>201</v>
      </c>
      <c r="X110" s="363" t="s">
        <v>1211</v>
      </c>
      <c r="Y110" s="363" t="s">
        <v>936</v>
      </c>
      <c r="Z110" s="384" t="s">
        <v>1017</v>
      </c>
      <c r="AA110" s="363" t="s">
        <v>312</v>
      </c>
      <c r="AB110" s="363" t="s">
        <v>1022</v>
      </c>
      <c r="AC110" s="362">
        <v>1</v>
      </c>
      <c r="AD110" s="385" t="s">
        <v>1018</v>
      </c>
      <c r="AE110" s="375" t="s">
        <v>1251</v>
      </c>
      <c r="AF110" s="376" t="s">
        <v>1247</v>
      </c>
      <c r="AG110" s="363" t="s">
        <v>59</v>
      </c>
    </row>
    <row r="111" spans="1:33" ht="15" hidden="1" customHeight="1" x14ac:dyDescent="0.25">
      <c r="A111" s="362">
        <v>98</v>
      </c>
      <c r="B111" s="363" t="s">
        <v>44</v>
      </c>
      <c r="C111" s="363" t="s">
        <v>953</v>
      </c>
      <c r="D111" s="363" t="s">
        <v>1166</v>
      </c>
      <c r="E111" s="363" t="s">
        <v>319</v>
      </c>
      <c r="F111" s="364">
        <v>79200000</v>
      </c>
      <c r="G111" s="365"/>
      <c r="H111" s="366">
        <v>44576</v>
      </c>
      <c r="I111" s="367">
        <v>1</v>
      </c>
      <c r="J111" s="368">
        <v>1</v>
      </c>
      <c r="K111" s="366">
        <v>44593</v>
      </c>
      <c r="L111" s="368" t="s">
        <v>948</v>
      </c>
      <c r="M111" s="368">
        <v>1</v>
      </c>
      <c r="N111" s="362">
        <v>11</v>
      </c>
      <c r="O111" s="369" t="s">
        <v>946</v>
      </c>
      <c r="P111" s="369">
        <v>0</v>
      </c>
      <c r="Q111" s="370">
        <v>0</v>
      </c>
      <c r="R111" s="370">
        <v>5</v>
      </c>
      <c r="S111" s="371" t="s">
        <v>1074</v>
      </c>
      <c r="T111" s="371" t="s">
        <v>200</v>
      </c>
      <c r="U111" s="372" t="s">
        <v>200</v>
      </c>
      <c r="V111" s="372">
        <v>3410261</v>
      </c>
      <c r="W111" s="372" t="s">
        <v>201</v>
      </c>
      <c r="X111" s="363" t="s">
        <v>1212</v>
      </c>
      <c r="Y111" s="363" t="s">
        <v>936</v>
      </c>
      <c r="Z111" s="384" t="s">
        <v>1017</v>
      </c>
      <c r="AA111" s="363" t="s">
        <v>312</v>
      </c>
      <c r="AB111" s="363" t="s">
        <v>1022</v>
      </c>
      <c r="AC111" s="362">
        <v>1</v>
      </c>
      <c r="AD111" s="385" t="s">
        <v>1018</v>
      </c>
      <c r="AE111" s="375" t="s">
        <v>1251</v>
      </c>
      <c r="AF111" s="376" t="s">
        <v>1247</v>
      </c>
      <c r="AG111" s="363" t="s">
        <v>59</v>
      </c>
    </row>
    <row r="112" spans="1:33" ht="15" hidden="1" customHeight="1" x14ac:dyDescent="0.25">
      <c r="A112" s="362">
        <v>99</v>
      </c>
      <c r="B112" s="363" t="s">
        <v>44</v>
      </c>
      <c r="C112" s="363" t="s">
        <v>953</v>
      </c>
      <c r="D112" s="363" t="s">
        <v>1166</v>
      </c>
      <c r="E112" s="363" t="s">
        <v>319</v>
      </c>
      <c r="F112" s="364">
        <v>45000000</v>
      </c>
      <c r="G112" s="365"/>
      <c r="H112" s="366">
        <v>44576</v>
      </c>
      <c r="I112" s="367">
        <v>1</v>
      </c>
      <c r="J112" s="368">
        <v>1</v>
      </c>
      <c r="K112" s="366">
        <v>44593</v>
      </c>
      <c r="L112" s="368" t="s">
        <v>948</v>
      </c>
      <c r="M112" s="368">
        <v>1</v>
      </c>
      <c r="N112" s="362">
        <v>9</v>
      </c>
      <c r="O112" s="369" t="s">
        <v>946</v>
      </c>
      <c r="P112" s="369">
        <v>0</v>
      </c>
      <c r="Q112" s="370">
        <v>0</v>
      </c>
      <c r="R112" s="370">
        <v>5</v>
      </c>
      <c r="S112" s="371" t="s">
        <v>1074</v>
      </c>
      <c r="T112" s="371" t="s">
        <v>200</v>
      </c>
      <c r="U112" s="372" t="s">
        <v>200</v>
      </c>
      <c r="V112" s="372">
        <v>3410261</v>
      </c>
      <c r="W112" s="372" t="s">
        <v>201</v>
      </c>
      <c r="X112" s="363" t="s">
        <v>1213</v>
      </c>
      <c r="Y112" s="363" t="s">
        <v>936</v>
      </c>
      <c r="Z112" s="384" t="s">
        <v>1017</v>
      </c>
      <c r="AA112" s="363" t="s">
        <v>312</v>
      </c>
      <c r="AB112" s="363" t="s">
        <v>1022</v>
      </c>
      <c r="AC112" s="362">
        <v>1</v>
      </c>
      <c r="AD112" s="385" t="s">
        <v>1018</v>
      </c>
      <c r="AE112" s="375" t="s">
        <v>1251</v>
      </c>
      <c r="AF112" s="376" t="s">
        <v>1247</v>
      </c>
      <c r="AG112" s="363" t="s">
        <v>59</v>
      </c>
    </row>
    <row r="113" spans="1:33" ht="15" hidden="1" customHeight="1" x14ac:dyDescent="0.25">
      <c r="A113" s="362">
        <v>100</v>
      </c>
      <c r="B113" s="363" t="s">
        <v>44</v>
      </c>
      <c r="C113" s="363" t="s">
        <v>953</v>
      </c>
      <c r="D113" s="363" t="s">
        <v>1166</v>
      </c>
      <c r="E113" s="363" t="s">
        <v>947</v>
      </c>
      <c r="F113" s="364">
        <v>14400000</v>
      </c>
      <c r="G113" s="365"/>
      <c r="H113" s="366">
        <v>44576</v>
      </c>
      <c r="I113" s="367">
        <v>1</v>
      </c>
      <c r="J113" s="368">
        <v>1</v>
      </c>
      <c r="K113" s="366">
        <v>44593</v>
      </c>
      <c r="L113" s="368" t="s">
        <v>948</v>
      </c>
      <c r="M113" s="368">
        <v>1</v>
      </c>
      <c r="N113" s="362">
        <v>6</v>
      </c>
      <c r="O113" s="369" t="s">
        <v>946</v>
      </c>
      <c r="P113" s="369">
        <v>0</v>
      </c>
      <c r="Q113" s="370">
        <v>0</v>
      </c>
      <c r="R113" s="370">
        <v>5</v>
      </c>
      <c r="S113" s="371" t="s">
        <v>1074</v>
      </c>
      <c r="T113" s="371" t="s">
        <v>200</v>
      </c>
      <c r="U113" s="372" t="s">
        <v>200</v>
      </c>
      <c r="V113" s="372">
        <v>3410261</v>
      </c>
      <c r="W113" s="372" t="s">
        <v>201</v>
      </c>
      <c r="X113" s="363" t="s">
        <v>1214</v>
      </c>
      <c r="Y113" s="363" t="s">
        <v>936</v>
      </c>
      <c r="Z113" s="384" t="s">
        <v>1017</v>
      </c>
      <c r="AA113" s="363" t="s">
        <v>312</v>
      </c>
      <c r="AB113" s="363" t="s">
        <v>1022</v>
      </c>
      <c r="AC113" s="362">
        <v>1</v>
      </c>
      <c r="AD113" s="385" t="s">
        <v>1018</v>
      </c>
      <c r="AE113" s="375" t="s">
        <v>1251</v>
      </c>
      <c r="AF113" s="376" t="s">
        <v>1247</v>
      </c>
      <c r="AG113" s="363" t="s">
        <v>59</v>
      </c>
    </row>
    <row r="114" spans="1:33" ht="15" hidden="1" customHeight="1" x14ac:dyDescent="0.25">
      <c r="A114" s="362">
        <v>101</v>
      </c>
      <c r="B114" s="363" t="s">
        <v>44</v>
      </c>
      <c r="C114" s="363" t="s">
        <v>953</v>
      </c>
      <c r="D114" s="363" t="s">
        <v>1166</v>
      </c>
      <c r="E114" s="363" t="s">
        <v>319</v>
      </c>
      <c r="F114" s="364">
        <v>56892000</v>
      </c>
      <c r="G114" s="365"/>
      <c r="H114" s="366">
        <v>44576</v>
      </c>
      <c r="I114" s="367">
        <v>1</v>
      </c>
      <c r="J114" s="368">
        <v>1</v>
      </c>
      <c r="K114" s="366">
        <v>44593</v>
      </c>
      <c r="L114" s="368" t="s">
        <v>948</v>
      </c>
      <c r="M114" s="368">
        <v>1</v>
      </c>
      <c r="N114" s="382">
        <v>11</v>
      </c>
      <c r="O114" s="369" t="s">
        <v>946</v>
      </c>
      <c r="P114" s="369">
        <v>0</v>
      </c>
      <c r="Q114" s="370">
        <v>0</v>
      </c>
      <c r="R114" s="370">
        <v>5</v>
      </c>
      <c r="S114" s="371" t="s">
        <v>1074</v>
      </c>
      <c r="T114" s="371" t="s">
        <v>200</v>
      </c>
      <c r="U114" s="372" t="s">
        <v>200</v>
      </c>
      <c r="V114" s="372">
        <v>3410261</v>
      </c>
      <c r="W114" s="372" t="s">
        <v>201</v>
      </c>
      <c r="X114" s="363" t="s">
        <v>1215</v>
      </c>
      <c r="Y114" s="363" t="s">
        <v>936</v>
      </c>
      <c r="Z114" s="384" t="s">
        <v>1017</v>
      </c>
      <c r="AA114" s="363" t="s">
        <v>312</v>
      </c>
      <c r="AB114" s="363" t="s">
        <v>1022</v>
      </c>
      <c r="AC114" s="362">
        <v>1</v>
      </c>
      <c r="AD114" s="385" t="s">
        <v>1018</v>
      </c>
      <c r="AE114" s="375" t="s">
        <v>1251</v>
      </c>
      <c r="AF114" s="376" t="s">
        <v>1247</v>
      </c>
      <c r="AG114" s="363" t="s">
        <v>59</v>
      </c>
    </row>
    <row r="115" spans="1:33" ht="15" hidden="1" customHeight="1" x14ac:dyDescent="0.25">
      <c r="A115" s="362">
        <v>102</v>
      </c>
      <c r="B115" s="363" t="s">
        <v>44</v>
      </c>
      <c r="C115" s="363" t="s">
        <v>953</v>
      </c>
      <c r="D115" s="363" t="s">
        <v>1166</v>
      </c>
      <c r="E115" s="363" t="s">
        <v>947</v>
      </c>
      <c r="F115" s="364">
        <v>35200000</v>
      </c>
      <c r="G115" s="389"/>
      <c r="H115" s="366">
        <v>44576</v>
      </c>
      <c r="I115" s="367">
        <v>1</v>
      </c>
      <c r="J115" s="368">
        <v>1</v>
      </c>
      <c r="K115" s="366">
        <v>44593</v>
      </c>
      <c r="L115" s="368" t="s">
        <v>948</v>
      </c>
      <c r="M115" s="368">
        <v>1</v>
      </c>
      <c r="N115" s="362">
        <v>11</v>
      </c>
      <c r="O115" s="369" t="s">
        <v>946</v>
      </c>
      <c r="P115" s="369">
        <v>0</v>
      </c>
      <c r="Q115" s="370">
        <v>0</v>
      </c>
      <c r="R115" s="370">
        <v>5</v>
      </c>
      <c r="S115" s="371" t="s">
        <v>1074</v>
      </c>
      <c r="T115" s="371" t="s">
        <v>200</v>
      </c>
      <c r="U115" s="372" t="s">
        <v>200</v>
      </c>
      <c r="V115" s="372">
        <v>3410261</v>
      </c>
      <c r="W115" s="372" t="s">
        <v>201</v>
      </c>
      <c r="X115" s="363" t="s">
        <v>1216</v>
      </c>
      <c r="Y115" s="363" t="s">
        <v>936</v>
      </c>
      <c r="Z115" s="384" t="s">
        <v>1017</v>
      </c>
      <c r="AA115" s="363" t="s">
        <v>312</v>
      </c>
      <c r="AB115" s="363" t="s">
        <v>1022</v>
      </c>
      <c r="AC115" s="362">
        <v>1</v>
      </c>
      <c r="AD115" s="385" t="s">
        <v>1018</v>
      </c>
      <c r="AE115" s="375" t="s">
        <v>1251</v>
      </c>
      <c r="AF115" s="376" t="s">
        <v>1247</v>
      </c>
      <c r="AG115" s="363" t="s">
        <v>59</v>
      </c>
    </row>
    <row r="116" spans="1:33" ht="15" hidden="1" customHeight="1" x14ac:dyDescent="0.25">
      <c r="A116" s="362">
        <v>103</v>
      </c>
      <c r="B116" s="363" t="s">
        <v>44</v>
      </c>
      <c r="C116" s="363" t="s">
        <v>953</v>
      </c>
      <c r="D116" s="363" t="s">
        <v>1166</v>
      </c>
      <c r="E116" s="363" t="s">
        <v>319</v>
      </c>
      <c r="F116" s="364">
        <v>36000000</v>
      </c>
      <c r="G116" s="389"/>
      <c r="H116" s="366">
        <v>44576</v>
      </c>
      <c r="I116" s="367">
        <v>1</v>
      </c>
      <c r="J116" s="368">
        <v>1</v>
      </c>
      <c r="K116" s="366">
        <v>44593</v>
      </c>
      <c r="L116" s="368" t="s">
        <v>948</v>
      </c>
      <c r="M116" s="368">
        <v>1</v>
      </c>
      <c r="N116" s="362">
        <v>6</v>
      </c>
      <c r="O116" s="369" t="s">
        <v>946</v>
      </c>
      <c r="P116" s="369">
        <v>0</v>
      </c>
      <c r="Q116" s="370">
        <v>0</v>
      </c>
      <c r="R116" s="370">
        <v>5</v>
      </c>
      <c r="S116" s="371" t="s">
        <v>1074</v>
      </c>
      <c r="T116" s="371" t="s">
        <v>200</v>
      </c>
      <c r="U116" s="372" t="s">
        <v>200</v>
      </c>
      <c r="V116" s="372">
        <v>3410261</v>
      </c>
      <c r="W116" s="372" t="s">
        <v>201</v>
      </c>
      <c r="X116" s="363" t="s">
        <v>1217</v>
      </c>
      <c r="Y116" s="363" t="s">
        <v>936</v>
      </c>
      <c r="Z116" s="384" t="s">
        <v>1017</v>
      </c>
      <c r="AA116" s="363" t="s">
        <v>312</v>
      </c>
      <c r="AB116" s="363" t="s">
        <v>1022</v>
      </c>
      <c r="AC116" s="362">
        <v>1</v>
      </c>
      <c r="AD116" s="385" t="s">
        <v>1018</v>
      </c>
      <c r="AE116" s="375" t="s">
        <v>1251</v>
      </c>
      <c r="AF116" s="376" t="s">
        <v>1247</v>
      </c>
      <c r="AG116" s="363" t="s">
        <v>59</v>
      </c>
    </row>
    <row r="117" spans="1:33" ht="15" hidden="1" customHeight="1" x14ac:dyDescent="0.25">
      <c r="A117" s="362">
        <v>104</v>
      </c>
      <c r="B117" s="363" t="s">
        <v>44</v>
      </c>
      <c r="C117" s="363" t="s">
        <v>1057</v>
      </c>
      <c r="D117" s="363" t="s">
        <v>1169</v>
      </c>
      <c r="E117" s="363" t="s">
        <v>1079</v>
      </c>
      <c r="F117" s="364">
        <v>4852000</v>
      </c>
      <c r="G117" s="365"/>
      <c r="H117" s="366">
        <v>44593</v>
      </c>
      <c r="I117" s="367">
        <v>2</v>
      </c>
      <c r="J117" s="368">
        <v>3</v>
      </c>
      <c r="K117" s="366">
        <v>44640</v>
      </c>
      <c r="L117" s="368" t="s">
        <v>948</v>
      </c>
      <c r="M117" s="368">
        <v>1</v>
      </c>
      <c r="N117" s="368">
        <v>5</v>
      </c>
      <c r="O117" s="369" t="s">
        <v>946</v>
      </c>
      <c r="P117" s="369">
        <v>0</v>
      </c>
      <c r="Q117" s="370">
        <v>0</v>
      </c>
      <c r="R117" s="370">
        <v>5</v>
      </c>
      <c r="S117" s="371" t="s">
        <v>1074</v>
      </c>
      <c r="T117" s="371" t="s">
        <v>200</v>
      </c>
      <c r="U117" s="372" t="s">
        <v>200</v>
      </c>
      <c r="V117" s="372">
        <v>3410261</v>
      </c>
      <c r="W117" s="372" t="s">
        <v>201</v>
      </c>
      <c r="X117" s="363" t="s">
        <v>1254</v>
      </c>
      <c r="Y117" s="363" t="s">
        <v>936</v>
      </c>
      <c r="Z117" s="384" t="s">
        <v>1017</v>
      </c>
      <c r="AA117" s="363" t="s">
        <v>312</v>
      </c>
      <c r="AB117" s="363" t="s">
        <v>1023</v>
      </c>
      <c r="AC117" s="362">
        <v>2</v>
      </c>
      <c r="AD117" s="385" t="s">
        <v>314</v>
      </c>
      <c r="AE117" s="375" t="s">
        <v>1264</v>
      </c>
      <c r="AF117" s="376" t="s">
        <v>1247</v>
      </c>
      <c r="AG117" s="363" t="s">
        <v>59</v>
      </c>
    </row>
    <row r="118" spans="1:33" ht="15" hidden="1" customHeight="1" x14ac:dyDescent="0.25">
      <c r="A118" s="362">
        <v>105</v>
      </c>
      <c r="B118" s="363" t="s">
        <v>44</v>
      </c>
      <c r="C118" s="363" t="s">
        <v>953</v>
      </c>
      <c r="D118" s="363" t="s">
        <v>1166</v>
      </c>
      <c r="E118" s="363" t="s">
        <v>319</v>
      </c>
      <c r="F118" s="364">
        <v>30000000</v>
      </c>
      <c r="G118" s="365"/>
      <c r="H118" s="366">
        <v>44576</v>
      </c>
      <c r="I118" s="367">
        <v>1</v>
      </c>
      <c r="J118" s="368">
        <v>1</v>
      </c>
      <c r="K118" s="366">
        <v>44593</v>
      </c>
      <c r="L118" s="368" t="s">
        <v>948</v>
      </c>
      <c r="M118" s="368">
        <v>1</v>
      </c>
      <c r="N118" s="382">
        <v>6</v>
      </c>
      <c r="O118" s="369" t="s">
        <v>946</v>
      </c>
      <c r="P118" s="369">
        <v>0</v>
      </c>
      <c r="Q118" s="370">
        <v>0</v>
      </c>
      <c r="R118" s="370">
        <v>5</v>
      </c>
      <c r="S118" s="371" t="s">
        <v>1074</v>
      </c>
      <c r="T118" s="371" t="s">
        <v>200</v>
      </c>
      <c r="U118" s="372" t="s">
        <v>200</v>
      </c>
      <c r="V118" s="372">
        <v>3410261</v>
      </c>
      <c r="W118" s="372" t="s">
        <v>201</v>
      </c>
      <c r="X118" s="363" t="s">
        <v>1218</v>
      </c>
      <c r="Y118" s="363" t="s">
        <v>936</v>
      </c>
      <c r="Z118" s="384" t="s">
        <v>1021</v>
      </c>
      <c r="AA118" s="363" t="s">
        <v>1020</v>
      </c>
      <c r="AB118" s="363" t="s">
        <v>317</v>
      </c>
      <c r="AC118" s="362">
        <v>1</v>
      </c>
      <c r="AD118" s="385" t="s">
        <v>1019</v>
      </c>
      <c r="AE118" s="375" t="s">
        <v>1251</v>
      </c>
      <c r="AF118" s="376" t="s">
        <v>1247</v>
      </c>
      <c r="AG118" s="363" t="s">
        <v>59</v>
      </c>
    </row>
    <row r="119" spans="1:33" ht="15" hidden="1" customHeight="1" x14ac:dyDescent="0.25">
      <c r="A119" s="362">
        <v>106</v>
      </c>
      <c r="B119" s="363" t="s">
        <v>44</v>
      </c>
      <c r="C119" s="363" t="s">
        <v>953</v>
      </c>
      <c r="D119" s="363" t="s">
        <v>1166</v>
      </c>
      <c r="E119" s="363" t="s">
        <v>319</v>
      </c>
      <c r="F119" s="364">
        <v>45000000</v>
      </c>
      <c r="G119" s="365"/>
      <c r="H119" s="366">
        <v>44576</v>
      </c>
      <c r="I119" s="367">
        <v>1</v>
      </c>
      <c r="J119" s="368">
        <v>1</v>
      </c>
      <c r="K119" s="366">
        <v>44593</v>
      </c>
      <c r="L119" s="368" t="s">
        <v>948</v>
      </c>
      <c r="M119" s="368">
        <v>1</v>
      </c>
      <c r="N119" s="382">
        <v>9</v>
      </c>
      <c r="O119" s="369" t="s">
        <v>946</v>
      </c>
      <c r="P119" s="369">
        <v>0</v>
      </c>
      <c r="Q119" s="370">
        <v>0</v>
      </c>
      <c r="R119" s="370">
        <v>5</v>
      </c>
      <c r="S119" s="371" t="s">
        <v>1074</v>
      </c>
      <c r="T119" s="371" t="s">
        <v>200</v>
      </c>
      <c r="U119" s="372" t="s">
        <v>200</v>
      </c>
      <c r="V119" s="372">
        <v>3410261</v>
      </c>
      <c r="W119" s="372" t="s">
        <v>201</v>
      </c>
      <c r="X119" s="363" t="s">
        <v>1219</v>
      </c>
      <c r="Y119" s="363" t="s">
        <v>936</v>
      </c>
      <c r="Z119" s="384" t="s">
        <v>1021</v>
      </c>
      <c r="AA119" s="363" t="s">
        <v>1020</v>
      </c>
      <c r="AB119" s="363" t="s">
        <v>317</v>
      </c>
      <c r="AC119" s="362">
        <v>1</v>
      </c>
      <c r="AD119" s="385" t="s">
        <v>1019</v>
      </c>
      <c r="AE119" s="375" t="s">
        <v>1251</v>
      </c>
      <c r="AF119" s="376" t="s">
        <v>1247</v>
      </c>
      <c r="AG119" s="363" t="s">
        <v>59</v>
      </c>
    </row>
    <row r="120" spans="1:33" ht="15" hidden="1" customHeight="1" x14ac:dyDescent="0.25">
      <c r="A120" s="362">
        <v>107</v>
      </c>
      <c r="B120" s="363" t="s">
        <v>44</v>
      </c>
      <c r="C120" s="363" t="s">
        <v>953</v>
      </c>
      <c r="D120" s="363" t="s">
        <v>1166</v>
      </c>
      <c r="E120" s="363" t="s">
        <v>947</v>
      </c>
      <c r="F120" s="364">
        <v>24300000</v>
      </c>
      <c r="G120" s="365"/>
      <c r="H120" s="366">
        <v>44576</v>
      </c>
      <c r="I120" s="367">
        <v>1</v>
      </c>
      <c r="J120" s="368">
        <v>1</v>
      </c>
      <c r="K120" s="366">
        <v>44593</v>
      </c>
      <c r="L120" s="368" t="s">
        <v>948</v>
      </c>
      <c r="M120" s="368">
        <v>1</v>
      </c>
      <c r="N120" s="382">
        <v>9</v>
      </c>
      <c r="O120" s="369" t="s">
        <v>946</v>
      </c>
      <c r="P120" s="369">
        <v>0</v>
      </c>
      <c r="Q120" s="370">
        <v>0</v>
      </c>
      <c r="R120" s="370">
        <v>5</v>
      </c>
      <c r="S120" s="371" t="s">
        <v>1074</v>
      </c>
      <c r="T120" s="371" t="s">
        <v>200</v>
      </c>
      <c r="U120" s="372" t="s">
        <v>200</v>
      </c>
      <c r="V120" s="372">
        <v>3410261</v>
      </c>
      <c r="W120" s="372" t="s">
        <v>201</v>
      </c>
      <c r="X120" s="363" t="s">
        <v>1220</v>
      </c>
      <c r="Y120" s="363" t="s">
        <v>936</v>
      </c>
      <c r="Z120" s="384" t="s">
        <v>1021</v>
      </c>
      <c r="AA120" s="363" t="s">
        <v>1020</v>
      </c>
      <c r="AB120" s="363" t="s">
        <v>317</v>
      </c>
      <c r="AC120" s="362">
        <v>1</v>
      </c>
      <c r="AD120" s="385" t="s">
        <v>1019</v>
      </c>
      <c r="AE120" s="375" t="s">
        <v>1251</v>
      </c>
      <c r="AF120" s="376" t="s">
        <v>1247</v>
      </c>
      <c r="AG120" s="363" t="s">
        <v>59</v>
      </c>
    </row>
    <row r="121" spans="1:33" ht="15" hidden="1" customHeight="1" x14ac:dyDescent="0.25">
      <c r="A121" s="362">
        <v>108</v>
      </c>
      <c r="B121" s="363" t="s">
        <v>44</v>
      </c>
      <c r="C121" s="363" t="s">
        <v>953</v>
      </c>
      <c r="D121" s="363" t="s">
        <v>1166</v>
      </c>
      <c r="E121" s="363" t="s">
        <v>319</v>
      </c>
      <c r="F121" s="364">
        <v>45000000</v>
      </c>
      <c r="G121" s="365"/>
      <c r="H121" s="366">
        <v>44576</v>
      </c>
      <c r="I121" s="367">
        <v>1</v>
      </c>
      <c r="J121" s="368">
        <v>1</v>
      </c>
      <c r="K121" s="366">
        <v>44593</v>
      </c>
      <c r="L121" s="368" t="s">
        <v>948</v>
      </c>
      <c r="M121" s="368">
        <v>1</v>
      </c>
      <c r="N121" s="382">
        <v>9</v>
      </c>
      <c r="O121" s="369" t="s">
        <v>946</v>
      </c>
      <c r="P121" s="369">
        <v>0</v>
      </c>
      <c r="Q121" s="370">
        <v>0</v>
      </c>
      <c r="R121" s="370">
        <v>5</v>
      </c>
      <c r="S121" s="371" t="s">
        <v>1074</v>
      </c>
      <c r="T121" s="371" t="s">
        <v>200</v>
      </c>
      <c r="U121" s="372" t="s">
        <v>200</v>
      </c>
      <c r="V121" s="372">
        <v>3410261</v>
      </c>
      <c r="W121" s="372" t="s">
        <v>201</v>
      </c>
      <c r="X121" s="363" t="s">
        <v>1221</v>
      </c>
      <c r="Y121" s="363" t="s">
        <v>936</v>
      </c>
      <c r="Z121" s="384" t="s">
        <v>1021</v>
      </c>
      <c r="AA121" s="363" t="s">
        <v>1020</v>
      </c>
      <c r="AB121" s="363" t="s">
        <v>317</v>
      </c>
      <c r="AC121" s="362">
        <v>1</v>
      </c>
      <c r="AD121" s="385" t="s">
        <v>1019</v>
      </c>
      <c r="AE121" s="375" t="s">
        <v>1251</v>
      </c>
      <c r="AF121" s="376" t="s">
        <v>1247</v>
      </c>
      <c r="AG121" s="363" t="s">
        <v>59</v>
      </c>
    </row>
    <row r="122" spans="1:33" ht="15" hidden="1" customHeight="1" x14ac:dyDescent="0.25">
      <c r="A122" s="362">
        <v>109</v>
      </c>
      <c r="B122" s="363" t="s">
        <v>44</v>
      </c>
      <c r="C122" s="363" t="s">
        <v>953</v>
      </c>
      <c r="D122" s="363" t="s">
        <v>1166</v>
      </c>
      <c r="E122" s="363" t="s">
        <v>319</v>
      </c>
      <c r="F122" s="364">
        <v>45000000</v>
      </c>
      <c r="G122" s="365"/>
      <c r="H122" s="366">
        <v>44576</v>
      </c>
      <c r="I122" s="367">
        <v>1</v>
      </c>
      <c r="J122" s="368">
        <v>1</v>
      </c>
      <c r="K122" s="366">
        <v>44593</v>
      </c>
      <c r="L122" s="368" t="s">
        <v>948</v>
      </c>
      <c r="M122" s="368">
        <v>1</v>
      </c>
      <c r="N122" s="382">
        <v>9</v>
      </c>
      <c r="O122" s="369" t="s">
        <v>946</v>
      </c>
      <c r="P122" s="369">
        <v>0</v>
      </c>
      <c r="Q122" s="370">
        <v>0</v>
      </c>
      <c r="R122" s="370">
        <v>5</v>
      </c>
      <c r="S122" s="371" t="s">
        <v>1074</v>
      </c>
      <c r="T122" s="371" t="s">
        <v>200</v>
      </c>
      <c r="U122" s="372" t="s">
        <v>200</v>
      </c>
      <c r="V122" s="372">
        <v>3410261</v>
      </c>
      <c r="W122" s="372" t="s">
        <v>201</v>
      </c>
      <c r="X122" s="363" t="s">
        <v>1188</v>
      </c>
      <c r="Y122" s="363" t="s">
        <v>936</v>
      </c>
      <c r="Z122" s="384" t="s">
        <v>1021</v>
      </c>
      <c r="AA122" s="363" t="s">
        <v>1020</v>
      </c>
      <c r="AB122" s="363" t="s">
        <v>317</v>
      </c>
      <c r="AC122" s="362">
        <v>1</v>
      </c>
      <c r="AD122" s="385" t="s">
        <v>1019</v>
      </c>
      <c r="AE122" s="375" t="s">
        <v>1251</v>
      </c>
      <c r="AF122" s="376" t="s">
        <v>1247</v>
      </c>
      <c r="AG122" s="363" t="s">
        <v>59</v>
      </c>
    </row>
    <row r="123" spans="1:33" ht="16.5" hidden="1" customHeight="1" x14ac:dyDescent="0.25">
      <c r="A123" s="362">
        <v>110</v>
      </c>
      <c r="B123" s="363" t="s">
        <v>44</v>
      </c>
      <c r="C123" s="363" t="s">
        <v>953</v>
      </c>
      <c r="D123" s="363" t="s">
        <v>1166</v>
      </c>
      <c r="E123" s="363" t="s">
        <v>319</v>
      </c>
      <c r="F123" s="364">
        <v>45000000</v>
      </c>
      <c r="G123" s="365"/>
      <c r="H123" s="366">
        <v>44576</v>
      </c>
      <c r="I123" s="367">
        <v>1</v>
      </c>
      <c r="J123" s="368">
        <v>1</v>
      </c>
      <c r="K123" s="366">
        <v>44593</v>
      </c>
      <c r="L123" s="368" t="s">
        <v>948</v>
      </c>
      <c r="M123" s="368">
        <v>1</v>
      </c>
      <c r="N123" s="382">
        <v>9</v>
      </c>
      <c r="O123" s="369" t="s">
        <v>946</v>
      </c>
      <c r="P123" s="369">
        <v>0</v>
      </c>
      <c r="Q123" s="370">
        <v>0</v>
      </c>
      <c r="R123" s="370">
        <v>5</v>
      </c>
      <c r="S123" s="371" t="s">
        <v>1074</v>
      </c>
      <c r="T123" s="371" t="s">
        <v>200</v>
      </c>
      <c r="U123" s="372" t="s">
        <v>200</v>
      </c>
      <c r="V123" s="372">
        <v>3410261</v>
      </c>
      <c r="W123" s="372" t="s">
        <v>201</v>
      </c>
      <c r="X123" s="363" t="s">
        <v>1189</v>
      </c>
      <c r="Y123" s="363" t="s">
        <v>936</v>
      </c>
      <c r="Z123" s="384" t="s">
        <v>1021</v>
      </c>
      <c r="AA123" s="363" t="s">
        <v>1020</v>
      </c>
      <c r="AB123" s="363" t="s">
        <v>317</v>
      </c>
      <c r="AC123" s="362">
        <v>1</v>
      </c>
      <c r="AD123" s="385" t="s">
        <v>1019</v>
      </c>
      <c r="AE123" s="375" t="s">
        <v>1251</v>
      </c>
      <c r="AF123" s="376" t="s">
        <v>1247</v>
      </c>
      <c r="AG123" s="363" t="s">
        <v>59</v>
      </c>
    </row>
    <row r="124" spans="1:33" ht="15" hidden="1" customHeight="1" x14ac:dyDescent="0.25">
      <c r="A124" s="362">
        <v>111</v>
      </c>
      <c r="B124" s="363" t="s">
        <v>44</v>
      </c>
      <c r="C124" s="363" t="s">
        <v>953</v>
      </c>
      <c r="D124" s="363" t="s">
        <v>1166</v>
      </c>
      <c r="E124" s="363" t="s">
        <v>319</v>
      </c>
      <c r="F124" s="364">
        <v>45000000</v>
      </c>
      <c r="G124" s="365"/>
      <c r="H124" s="366">
        <v>44576</v>
      </c>
      <c r="I124" s="367">
        <v>1</v>
      </c>
      <c r="J124" s="368">
        <v>1</v>
      </c>
      <c r="K124" s="366">
        <v>44593</v>
      </c>
      <c r="L124" s="368" t="s">
        <v>948</v>
      </c>
      <c r="M124" s="368">
        <v>1</v>
      </c>
      <c r="N124" s="382">
        <v>9</v>
      </c>
      <c r="O124" s="369" t="s">
        <v>946</v>
      </c>
      <c r="P124" s="369">
        <v>0</v>
      </c>
      <c r="Q124" s="370">
        <v>0</v>
      </c>
      <c r="R124" s="370">
        <v>5</v>
      </c>
      <c r="S124" s="371" t="s">
        <v>1074</v>
      </c>
      <c r="T124" s="371" t="s">
        <v>200</v>
      </c>
      <c r="U124" s="372" t="s">
        <v>200</v>
      </c>
      <c r="V124" s="372">
        <v>3410261</v>
      </c>
      <c r="W124" s="372" t="s">
        <v>201</v>
      </c>
      <c r="X124" s="363" t="s">
        <v>1244</v>
      </c>
      <c r="Y124" s="363" t="s">
        <v>936</v>
      </c>
      <c r="Z124" s="384" t="s">
        <v>1021</v>
      </c>
      <c r="AA124" s="363" t="s">
        <v>1020</v>
      </c>
      <c r="AB124" s="363" t="s">
        <v>317</v>
      </c>
      <c r="AC124" s="362">
        <v>1</v>
      </c>
      <c r="AD124" s="385" t="s">
        <v>1019</v>
      </c>
      <c r="AE124" s="375" t="s">
        <v>1251</v>
      </c>
      <c r="AF124" s="376" t="s">
        <v>1247</v>
      </c>
      <c r="AG124" s="363" t="s">
        <v>59</v>
      </c>
    </row>
    <row r="125" spans="1:33" ht="15" hidden="1" customHeight="1" x14ac:dyDescent="0.25">
      <c r="A125" s="362">
        <v>112</v>
      </c>
      <c r="B125" s="363" t="s">
        <v>44</v>
      </c>
      <c r="C125" s="363" t="s">
        <v>953</v>
      </c>
      <c r="D125" s="363" t="s">
        <v>1166</v>
      </c>
      <c r="E125" s="363" t="s">
        <v>319</v>
      </c>
      <c r="F125" s="364">
        <v>45000000</v>
      </c>
      <c r="G125" s="365"/>
      <c r="H125" s="366">
        <v>44576</v>
      </c>
      <c r="I125" s="367">
        <v>1</v>
      </c>
      <c r="J125" s="368">
        <v>1</v>
      </c>
      <c r="K125" s="366">
        <v>44593</v>
      </c>
      <c r="L125" s="368" t="s">
        <v>948</v>
      </c>
      <c r="M125" s="368">
        <v>1</v>
      </c>
      <c r="N125" s="390">
        <v>9</v>
      </c>
      <c r="O125" s="369" t="s">
        <v>946</v>
      </c>
      <c r="P125" s="369">
        <v>0</v>
      </c>
      <c r="Q125" s="370">
        <v>0</v>
      </c>
      <c r="R125" s="370">
        <v>5</v>
      </c>
      <c r="S125" s="371" t="s">
        <v>1074</v>
      </c>
      <c r="T125" s="371" t="s">
        <v>200</v>
      </c>
      <c r="U125" s="372" t="s">
        <v>200</v>
      </c>
      <c r="V125" s="372">
        <v>3410261</v>
      </c>
      <c r="W125" s="372" t="s">
        <v>201</v>
      </c>
      <c r="X125" s="363" t="s">
        <v>1222</v>
      </c>
      <c r="Y125" s="363" t="s">
        <v>936</v>
      </c>
      <c r="Z125" s="384" t="s">
        <v>1021</v>
      </c>
      <c r="AA125" s="363" t="s">
        <v>1020</v>
      </c>
      <c r="AB125" s="363" t="s">
        <v>317</v>
      </c>
      <c r="AC125" s="362">
        <v>1</v>
      </c>
      <c r="AD125" s="385" t="s">
        <v>1019</v>
      </c>
      <c r="AE125" s="375" t="s">
        <v>1251</v>
      </c>
      <c r="AF125" s="376" t="s">
        <v>1247</v>
      </c>
      <c r="AG125" s="363" t="s">
        <v>59</v>
      </c>
    </row>
    <row r="126" spans="1:33" ht="15" hidden="1" customHeight="1" x14ac:dyDescent="0.25">
      <c r="A126" s="362">
        <v>113</v>
      </c>
      <c r="B126" s="363" t="s">
        <v>44</v>
      </c>
      <c r="C126" s="363" t="s">
        <v>953</v>
      </c>
      <c r="D126" s="363" t="s">
        <v>1166</v>
      </c>
      <c r="E126" s="363" t="s">
        <v>319</v>
      </c>
      <c r="F126" s="364">
        <v>45000000</v>
      </c>
      <c r="G126" s="365"/>
      <c r="H126" s="366">
        <v>44576</v>
      </c>
      <c r="I126" s="367">
        <v>1</v>
      </c>
      <c r="J126" s="368">
        <v>1</v>
      </c>
      <c r="K126" s="366">
        <v>44593</v>
      </c>
      <c r="L126" s="368" t="s">
        <v>948</v>
      </c>
      <c r="M126" s="368">
        <v>1</v>
      </c>
      <c r="N126" s="382">
        <v>9</v>
      </c>
      <c r="O126" s="369" t="s">
        <v>946</v>
      </c>
      <c r="P126" s="369">
        <v>0</v>
      </c>
      <c r="Q126" s="370">
        <v>0</v>
      </c>
      <c r="R126" s="370">
        <v>5</v>
      </c>
      <c r="S126" s="371" t="s">
        <v>1074</v>
      </c>
      <c r="T126" s="371" t="s">
        <v>200</v>
      </c>
      <c r="U126" s="372" t="s">
        <v>200</v>
      </c>
      <c r="V126" s="372">
        <v>3410261</v>
      </c>
      <c r="W126" s="372" t="s">
        <v>201</v>
      </c>
      <c r="X126" s="363" t="s">
        <v>1223</v>
      </c>
      <c r="Y126" s="363" t="s">
        <v>936</v>
      </c>
      <c r="Z126" s="384" t="s">
        <v>1021</v>
      </c>
      <c r="AA126" s="363" t="s">
        <v>1020</v>
      </c>
      <c r="AB126" s="363" t="s">
        <v>317</v>
      </c>
      <c r="AC126" s="362">
        <v>1</v>
      </c>
      <c r="AD126" s="385" t="s">
        <v>1019</v>
      </c>
      <c r="AE126" s="375" t="s">
        <v>1251</v>
      </c>
      <c r="AF126" s="376" t="s">
        <v>1247</v>
      </c>
      <c r="AG126" s="363" t="s">
        <v>59</v>
      </c>
    </row>
    <row r="127" spans="1:33" ht="15" hidden="1" customHeight="1" x14ac:dyDescent="0.25">
      <c r="A127" s="362">
        <v>114</v>
      </c>
      <c r="B127" s="363" t="s">
        <v>44</v>
      </c>
      <c r="C127" s="363" t="s">
        <v>953</v>
      </c>
      <c r="D127" s="363" t="s">
        <v>1166</v>
      </c>
      <c r="E127" s="363" t="s">
        <v>947</v>
      </c>
      <c r="F127" s="364">
        <v>21600000</v>
      </c>
      <c r="G127" s="365"/>
      <c r="H127" s="366">
        <v>44576</v>
      </c>
      <c r="I127" s="367">
        <v>1</v>
      </c>
      <c r="J127" s="368">
        <v>1</v>
      </c>
      <c r="K127" s="366">
        <v>44593</v>
      </c>
      <c r="L127" s="368" t="s">
        <v>948</v>
      </c>
      <c r="M127" s="368">
        <v>1</v>
      </c>
      <c r="N127" s="382">
        <v>9</v>
      </c>
      <c r="O127" s="369" t="s">
        <v>946</v>
      </c>
      <c r="P127" s="369">
        <v>0</v>
      </c>
      <c r="Q127" s="370">
        <v>0</v>
      </c>
      <c r="R127" s="370">
        <v>5</v>
      </c>
      <c r="S127" s="371" t="s">
        <v>1074</v>
      </c>
      <c r="T127" s="371" t="s">
        <v>200</v>
      </c>
      <c r="U127" s="372" t="s">
        <v>200</v>
      </c>
      <c r="V127" s="372">
        <v>3410261</v>
      </c>
      <c r="W127" s="372" t="s">
        <v>201</v>
      </c>
      <c r="X127" s="363" t="s">
        <v>1224</v>
      </c>
      <c r="Y127" s="363" t="s">
        <v>936</v>
      </c>
      <c r="Z127" s="384" t="s">
        <v>1021</v>
      </c>
      <c r="AA127" s="363" t="s">
        <v>1020</v>
      </c>
      <c r="AB127" s="363" t="s">
        <v>317</v>
      </c>
      <c r="AC127" s="362">
        <v>1</v>
      </c>
      <c r="AD127" s="385" t="s">
        <v>1019</v>
      </c>
      <c r="AE127" s="375" t="s">
        <v>1251</v>
      </c>
      <c r="AF127" s="376" t="s">
        <v>1247</v>
      </c>
      <c r="AG127" s="363" t="s">
        <v>59</v>
      </c>
    </row>
    <row r="128" spans="1:33" ht="15" hidden="1" customHeight="1" x14ac:dyDescent="0.25">
      <c r="A128" s="362">
        <v>115</v>
      </c>
      <c r="B128" s="363" t="s">
        <v>44</v>
      </c>
      <c r="C128" s="363" t="s">
        <v>953</v>
      </c>
      <c r="D128" s="363" t="s">
        <v>1166</v>
      </c>
      <c r="E128" s="363" t="s">
        <v>947</v>
      </c>
      <c r="F128" s="364">
        <v>21600000</v>
      </c>
      <c r="G128" s="365"/>
      <c r="H128" s="366">
        <v>44576</v>
      </c>
      <c r="I128" s="367">
        <v>1</v>
      </c>
      <c r="J128" s="368">
        <v>1</v>
      </c>
      <c r="K128" s="366">
        <v>44593</v>
      </c>
      <c r="L128" s="368" t="s">
        <v>948</v>
      </c>
      <c r="M128" s="368">
        <v>1</v>
      </c>
      <c r="N128" s="382">
        <v>9</v>
      </c>
      <c r="O128" s="369" t="s">
        <v>946</v>
      </c>
      <c r="P128" s="369">
        <v>0</v>
      </c>
      <c r="Q128" s="370">
        <v>0</v>
      </c>
      <c r="R128" s="370">
        <v>5</v>
      </c>
      <c r="S128" s="371" t="s">
        <v>1074</v>
      </c>
      <c r="T128" s="371" t="s">
        <v>200</v>
      </c>
      <c r="U128" s="372" t="s">
        <v>200</v>
      </c>
      <c r="V128" s="372">
        <v>3410261</v>
      </c>
      <c r="W128" s="372" t="s">
        <v>201</v>
      </c>
      <c r="X128" s="363" t="s">
        <v>1190</v>
      </c>
      <c r="Y128" s="363" t="s">
        <v>936</v>
      </c>
      <c r="Z128" s="384" t="s">
        <v>1021</v>
      </c>
      <c r="AA128" s="363" t="s">
        <v>1020</v>
      </c>
      <c r="AB128" s="363" t="s">
        <v>317</v>
      </c>
      <c r="AC128" s="362">
        <v>1</v>
      </c>
      <c r="AD128" s="385" t="s">
        <v>1019</v>
      </c>
      <c r="AE128" s="375" t="s">
        <v>1251</v>
      </c>
      <c r="AF128" s="376" t="s">
        <v>1247</v>
      </c>
      <c r="AG128" s="363" t="s">
        <v>59</v>
      </c>
    </row>
    <row r="129" spans="1:33" ht="15" hidden="1" customHeight="1" x14ac:dyDescent="0.25">
      <c r="A129" s="362">
        <v>116</v>
      </c>
      <c r="B129" s="363" t="s">
        <v>44</v>
      </c>
      <c r="C129" s="363" t="s">
        <v>953</v>
      </c>
      <c r="D129" s="363" t="s">
        <v>1166</v>
      </c>
      <c r="E129" s="363" t="s">
        <v>947</v>
      </c>
      <c r="F129" s="364">
        <v>16200000</v>
      </c>
      <c r="G129" s="365"/>
      <c r="H129" s="366">
        <v>44576</v>
      </c>
      <c r="I129" s="367">
        <v>1</v>
      </c>
      <c r="J129" s="368">
        <v>1</v>
      </c>
      <c r="K129" s="366">
        <v>44593</v>
      </c>
      <c r="L129" s="368" t="s">
        <v>948</v>
      </c>
      <c r="M129" s="368">
        <v>1</v>
      </c>
      <c r="N129" s="382">
        <v>9</v>
      </c>
      <c r="O129" s="369" t="s">
        <v>946</v>
      </c>
      <c r="P129" s="369">
        <v>0</v>
      </c>
      <c r="Q129" s="370">
        <v>0</v>
      </c>
      <c r="R129" s="370">
        <v>5</v>
      </c>
      <c r="S129" s="371" t="s">
        <v>1074</v>
      </c>
      <c r="T129" s="371" t="s">
        <v>200</v>
      </c>
      <c r="U129" s="372" t="s">
        <v>200</v>
      </c>
      <c r="V129" s="372">
        <v>3410261</v>
      </c>
      <c r="W129" s="372" t="s">
        <v>201</v>
      </c>
      <c r="X129" s="363" t="s">
        <v>1225</v>
      </c>
      <c r="Y129" s="363" t="s">
        <v>936</v>
      </c>
      <c r="Z129" s="384" t="s">
        <v>1021</v>
      </c>
      <c r="AA129" s="363" t="s">
        <v>1020</v>
      </c>
      <c r="AB129" s="363" t="s">
        <v>317</v>
      </c>
      <c r="AC129" s="362">
        <v>1</v>
      </c>
      <c r="AD129" s="385" t="s">
        <v>1019</v>
      </c>
      <c r="AE129" s="375" t="s">
        <v>1251</v>
      </c>
      <c r="AF129" s="376" t="s">
        <v>1247</v>
      </c>
      <c r="AG129" s="363" t="s">
        <v>59</v>
      </c>
    </row>
    <row r="130" spans="1:33" ht="15" hidden="1" customHeight="1" x14ac:dyDescent="0.25">
      <c r="A130" s="362">
        <v>117</v>
      </c>
      <c r="B130" s="363" t="s">
        <v>44</v>
      </c>
      <c r="C130" s="363" t="s">
        <v>953</v>
      </c>
      <c r="D130" s="363" t="s">
        <v>1166</v>
      </c>
      <c r="E130" s="363" t="s">
        <v>319</v>
      </c>
      <c r="F130" s="364">
        <v>30000000</v>
      </c>
      <c r="G130" s="365"/>
      <c r="H130" s="366">
        <v>44576</v>
      </c>
      <c r="I130" s="367">
        <v>1</v>
      </c>
      <c r="J130" s="368">
        <v>1</v>
      </c>
      <c r="K130" s="366">
        <v>44593</v>
      </c>
      <c r="L130" s="368" t="s">
        <v>948</v>
      </c>
      <c r="M130" s="368">
        <v>1</v>
      </c>
      <c r="N130" s="382">
        <v>6</v>
      </c>
      <c r="O130" s="369" t="s">
        <v>946</v>
      </c>
      <c r="P130" s="369">
        <v>0</v>
      </c>
      <c r="Q130" s="370">
        <v>0</v>
      </c>
      <c r="R130" s="370">
        <v>5</v>
      </c>
      <c r="S130" s="371" t="s">
        <v>1074</v>
      </c>
      <c r="T130" s="371" t="s">
        <v>200</v>
      </c>
      <c r="U130" s="372" t="s">
        <v>200</v>
      </c>
      <c r="V130" s="372">
        <v>3410261</v>
      </c>
      <c r="W130" s="372" t="s">
        <v>201</v>
      </c>
      <c r="X130" s="363" t="s">
        <v>1226</v>
      </c>
      <c r="Y130" s="363" t="s">
        <v>936</v>
      </c>
      <c r="Z130" s="384" t="s">
        <v>1021</v>
      </c>
      <c r="AA130" s="363" t="s">
        <v>1020</v>
      </c>
      <c r="AB130" s="363" t="s">
        <v>317</v>
      </c>
      <c r="AC130" s="362">
        <v>1</v>
      </c>
      <c r="AD130" s="385" t="s">
        <v>1019</v>
      </c>
      <c r="AE130" s="375" t="s">
        <v>1251</v>
      </c>
      <c r="AF130" s="376" t="s">
        <v>1247</v>
      </c>
      <c r="AG130" s="363" t="s">
        <v>59</v>
      </c>
    </row>
    <row r="131" spans="1:33" ht="15" hidden="1" customHeight="1" x14ac:dyDescent="0.25">
      <c r="A131" s="362">
        <v>118</v>
      </c>
      <c r="B131" s="363" t="s">
        <v>44</v>
      </c>
      <c r="C131" s="363" t="s">
        <v>953</v>
      </c>
      <c r="D131" s="363" t="s">
        <v>1166</v>
      </c>
      <c r="E131" s="363" t="s">
        <v>319</v>
      </c>
      <c r="F131" s="364">
        <v>40500000</v>
      </c>
      <c r="G131" s="365"/>
      <c r="H131" s="366">
        <v>44576</v>
      </c>
      <c r="I131" s="367">
        <v>1</v>
      </c>
      <c r="J131" s="368">
        <v>1</v>
      </c>
      <c r="K131" s="366">
        <v>44593</v>
      </c>
      <c r="L131" s="368" t="s">
        <v>948</v>
      </c>
      <c r="M131" s="368">
        <v>1</v>
      </c>
      <c r="N131" s="382">
        <v>9</v>
      </c>
      <c r="O131" s="369" t="s">
        <v>946</v>
      </c>
      <c r="P131" s="369">
        <v>0</v>
      </c>
      <c r="Q131" s="370">
        <v>0</v>
      </c>
      <c r="R131" s="370">
        <v>5</v>
      </c>
      <c r="S131" s="371" t="s">
        <v>1074</v>
      </c>
      <c r="T131" s="371" t="s">
        <v>200</v>
      </c>
      <c r="U131" s="372" t="s">
        <v>200</v>
      </c>
      <c r="V131" s="372">
        <v>3410261</v>
      </c>
      <c r="W131" s="372" t="s">
        <v>201</v>
      </c>
      <c r="X131" s="363" t="s">
        <v>1227</v>
      </c>
      <c r="Y131" s="363" t="s">
        <v>936</v>
      </c>
      <c r="Z131" s="384" t="s">
        <v>1021</v>
      </c>
      <c r="AA131" s="363" t="s">
        <v>1020</v>
      </c>
      <c r="AB131" s="363" t="s">
        <v>317</v>
      </c>
      <c r="AC131" s="362">
        <v>1</v>
      </c>
      <c r="AD131" s="385" t="s">
        <v>1019</v>
      </c>
      <c r="AE131" s="375" t="s">
        <v>1251</v>
      </c>
      <c r="AF131" s="376" t="s">
        <v>1247</v>
      </c>
      <c r="AG131" s="363" t="s">
        <v>59</v>
      </c>
    </row>
    <row r="132" spans="1:33" ht="15" hidden="1" customHeight="1" x14ac:dyDescent="0.25">
      <c r="A132" s="362">
        <v>119</v>
      </c>
      <c r="B132" s="363" t="s">
        <v>44</v>
      </c>
      <c r="C132" s="363" t="s">
        <v>953</v>
      </c>
      <c r="D132" s="363" t="s">
        <v>1166</v>
      </c>
      <c r="E132" s="363" t="s">
        <v>947</v>
      </c>
      <c r="F132" s="364">
        <v>14400000</v>
      </c>
      <c r="G132" s="365"/>
      <c r="H132" s="366">
        <v>44576</v>
      </c>
      <c r="I132" s="367">
        <v>1</v>
      </c>
      <c r="J132" s="368">
        <v>1</v>
      </c>
      <c r="K132" s="366">
        <v>44593</v>
      </c>
      <c r="L132" s="368" t="s">
        <v>948</v>
      </c>
      <c r="M132" s="368">
        <v>1</v>
      </c>
      <c r="N132" s="382">
        <v>6</v>
      </c>
      <c r="O132" s="369" t="s">
        <v>946</v>
      </c>
      <c r="P132" s="369">
        <v>0</v>
      </c>
      <c r="Q132" s="370">
        <v>0</v>
      </c>
      <c r="R132" s="370">
        <v>5</v>
      </c>
      <c r="S132" s="371" t="s">
        <v>1074</v>
      </c>
      <c r="T132" s="371" t="s">
        <v>200</v>
      </c>
      <c r="U132" s="372" t="s">
        <v>200</v>
      </c>
      <c r="V132" s="372">
        <v>3410261</v>
      </c>
      <c r="W132" s="372" t="s">
        <v>201</v>
      </c>
      <c r="X132" s="363" t="s">
        <v>1228</v>
      </c>
      <c r="Y132" s="363" t="s">
        <v>936</v>
      </c>
      <c r="Z132" s="384" t="s">
        <v>1021</v>
      </c>
      <c r="AA132" s="363" t="s">
        <v>1020</v>
      </c>
      <c r="AB132" s="363" t="s">
        <v>317</v>
      </c>
      <c r="AC132" s="362">
        <v>1</v>
      </c>
      <c r="AD132" s="385" t="s">
        <v>1019</v>
      </c>
      <c r="AE132" s="375" t="s">
        <v>1251</v>
      </c>
      <c r="AF132" s="376" t="s">
        <v>1247</v>
      </c>
      <c r="AG132" s="363" t="s">
        <v>59</v>
      </c>
    </row>
    <row r="133" spans="1:33" ht="15" hidden="1" customHeight="1" x14ac:dyDescent="0.25">
      <c r="A133" s="391" t="s">
        <v>49</v>
      </c>
      <c r="B133" s="392" t="s">
        <v>44</v>
      </c>
      <c r="C133" s="392" t="s">
        <v>49</v>
      </c>
      <c r="D133" s="392"/>
      <c r="E133" s="392" t="s">
        <v>1073</v>
      </c>
      <c r="F133" s="364">
        <v>676478000</v>
      </c>
      <c r="G133" s="387"/>
      <c r="H133" s="366" t="s">
        <v>49</v>
      </c>
      <c r="I133" s="368" t="s">
        <v>49</v>
      </c>
      <c r="J133" s="368" t="s">
        <v>49</v>
      </c>
      <c r="K133" s="366" t="s">
        <v>49</v>
      </c>
      <c r="L133" s="368" t="s">
        <v>49</v>
      </c>
      <c r="M133" s="368" t="s">
        <v>49</v>
      </c>
      <c r="N133" s="382" t="s">
        <v>49</v>
      </c>
      <c r="O133" s="369" t="s">
        <v>946</v>
      </c>
      <c r="P133" s="369">
        <v>0</v>
      </c>
      <c r="Q133" s="370">
        <v>0</v>
      </c>
      <c r="R133" s="370">
        <v>5</v>
      </c>
      <c r="S133" s="371" t="s">
        <v>1074</v>
      </c>
      <c r="T133" s="371" t="s">
        <v>200</v>
      </c>
      <c r="U133" s="371" t="s">
        <v>200</v>
      </c>
      <c r="V133" s="393">
        <v>3410261</v>
      </c>
      <c r="W133" s="371" t="s">
        <v>201</v>
      </c>
      <c r="X133" s="394" t="s">
        <v>1075</v>
      </c>
      <c r="Y133" s="392" t="s">
        <v>55</v>
      </c>
      <c r="Z133" s="395" t="s">
        <v>1076</v>
      </c>
      <c r="AA133" s="395" t="s">
        <v>1077</v>
      </c>
      <c r="AB133" s="396" t="s">
        <v>1077</v>
      </c>
      <c r="AC133" s="392" t="s">
        <v>49</v>
      </c>
      <c r="AD133" s="397" t="s">
        <v>49</v>
      </c>
      <c r="AE133" s="392" t="s">
        <v>49</v>
      </c>
      <c r="AF133" s="376" t="s">
        <v>1247</v>
      </c>
      <c r="AG133" s="398" t="s">
        <v>59</v>
      </c>
    </row>
    <row r="134" spans="1:33" ht="15" hidden="1" customHeight="1" x14ac:dyDescent="0.25">
      <c r="A134" s="391">
        <v>120</v>
      </c>
      <c r="B134" s="392" t="s">
        <v>44</v>
      </c>
      <c r="C134" s="380" t="s">
        <v>1057</v>
      </c>
      <c r="D134" s="363" t="s">
        <v>1169</v>
      </c>
      <c r="E134" s="392" t="s">
        <v>1079</v>
      </c>
      <c r="F134" s="364">
        <v>10000000</v>
      </c>
      <c r="G134" s="387"/>
      <c r="H134" s="366">
        <v>44593</v>
      </c>
      <c r="I134" s="367">
        <v>2</v>
      </c>
      <c r="J134" s="368">
        <v>3</v>
      </c>
      <c r="K134" s="366">
        <v>44634</v>
      </c>
      <c r="L134" s="368" t="s">
        <v>948</v>
      </c>
      <c r="M134" s="382" t="s">
        <v>49</v>
      </c>
      <c r="N134" s="368">
        <v>1</v>
      </c>
      <c r="O134" s="369" t="s">
        <v>946</v>
      </c>
      <c r="P134" s="369">
        <v>0</v>
      </c>
      <c r="Q134" s="370">
        <v>0</v>
      </c>
      <c r="R134" s="370">
        <v>5</v>
      </c>
      <c r="S134" s="371" t="s">
        <v>1074</v>
      </c>
      <c r="T134" s="371" t="s">
        <v>200</v>
      </c>
      <c r="U134" s="371" t="s">
        <v>200</v>
      </c>
      <c r="V134" s="393">
        <v>3410261</v>
      </c>
      <c r="W134" s="371" t="s">
        <v>201</v>
      </c>
      <c r="X134" s="378" t="s">
        <v>1229</v>
      </c>
      <c r="Y134" s="392" t="s">
        <v>55</v>
      </c>
      <c r="Z134" s="395" t="s">
        <v>1080</v>
      </c>
      <c r="AA134" s="395" t="s">
        <v>1081</v>
      </c>
      <c r="AB134" s="392" t="s">
        <v>1082</v>
      </c>
      <c r="AC134" s="392" t="s">
        <v>49</v>
      </c>
      <c r="AD134" s="397" t="s">
        <v>49</v>
      </c>
      <c r="AE134" s="392" t="s">
        <v>1083</v>
      </c>
      <c r="AF134" s="376" t="s">
        <v>1247</v>
      </c>
      <c r="AG134" s="376" t="s">
        <v>59</v>
      </c>
    </row>
    <row r="135" spans="1:33" ht="15" hidden="1" customHeight="1" x14ac:dyDescent="0.25">
      <c r="A135" s="391">
        <v>121</v>
      </c>
      <c r="B135" s="392" t="s">
        <v>44</v>
      </c>
      <c r="C135" s="380" t="s">
        <v>1057</v>
      </c>
      <c r="D135" s="363" t="s">
        <v>1169</v>
      </c>
      <c r="E135" s="392" t="s">
        <v>1079</v>
      </c>
      <c r="F135" s="364">
        <v>2000000</v>
      </c>
      <c r="G135" s="387"/>
      <c r="H135" s="366">
        <v>44593</v>
      </c>
      <c r="I135" s="367">
        <v>2</v>
      </c>
      <c r="J135" s="368">
        <v>3</v>
      </c>
      <c r="K135" s="366">
        <v>44634</v>
      </c>
      <c r="L135" s="368" t="s">
        <v>948</v>
      </c>
      <c r="M135" s="382" t="s">
        <v>49</v>
      </c>
      <c r="N135" s="368">
        <v>1</v>
      </c>
      <c r="O135" s="369" t="s">
        <v>946</v>
      </c>
      <c r="P135" s="369">
        <v>0</v>
      </c>
      <c r="Q135" s="370">
        <v>0</v>
      </c>
      <c r="R135" s="370">
        <v>5</v>
      </c>
      <c r="S135" s="371" t="s">
        <v>1074</v>
      </c>
      <c r="T135" s="371" t="s">
        <v>200</v>
      </c>
      <c r="U135" s="371" t="s">
        <v>200</v>
      </c>
      <c r="V135" s="393">
        <v>3410261</v>
      </c>
      <c r="W135" s="371" t="s">
        <v>201</v>
      </c>
      <c r="X135" s="378" t="s">
        <v>1230</v>
      </c>
      <c r="Y135" s="392" t="s">
        <v>55</v>
      </c>
      <c r="Z135" s="395" t="s">
        <v>1084</v>
      </c>
      <c r="AA135" s="395" t="s">
        <v>1085</v>
      </c>
      <c r="AB135" s="392" t="s">
        <v>1086</v>
      </c>
      <c r="AC135" s="392" t="s">
        <v>49</v>
      </c>
      <c r="AD135" s="397" t="s">
        <v>49</v>
      </c>
      <c r="AE135" s="392" t="s">
        <v>1083</v>
      </c>
      <c r="AF135" s="376" t="s">
        <v>1247</v>
      </c>
      <c r="AG135" s="376" t="s">
        <v>59</v>
      </c>
    </row>
    <row r="136" spans="1:33" ht="15" hidden="1" customHeight="1" x14ac:dyDescent="0.25">
      <c r="A136" s="391">
        <v>122</v>
      </c>
      <c r="B136" s="392" t="s">
        <v>44</v>
      </c>
      <c r="C136" s="363" t="s">
        <v>954</v>
      </c>
      <c r="D136" s="376" t="s">
        <v>1170</v>
      </c>
      <c r="E136" s="392" t="s">
        <v>1079</v>
      </c>
      <c r="F136" s="364">
        <v>25000000</v>
      </c>
      <c r="G136" s="387" t="s">
        <v>1087</v>
      </c>
      <c r="H136" s="366">
        <v>44590</v>
      </c>
      <c r="I136" s="367">
        <v>1</v>
      </c>
      <c r="J136" s="368">
        <v>3</v>
      </c>
      <c r="K136" s="366">
        <v>44633</v>
      </c>
      <c r="L136" s="368" t="s">
        <v>948</v>
      </c>
      <c r="M136" s="382" t="s">
        <v>49</v>
      </c>
      <c r="N136" s="368">
        <v>12</v>
      </c>
      <c r="O136" s="369" t="s">
        <v>946</v>
      </c>
      <c r="P136" s="369">
        <v>0</v>
      </c>
      <c r="Q136" s="370">
        <v>0</v>
      </c>
      <c r="R136" s="370">
        <v>5</v>
      </c>
      <c r="S136" s="371" t="s">
        <v>1074</v>
      </c>
      <c r="T136" s="371" t="s">
        <v>200</v>
      </c>
      <c r="U136" s="371" t="s">
        <v>200</v>
      </c>
      <c r="V136" s="393">
        <v>3410261</v>
      </c>
      <c r="W136" s="371" t="s">
        <v>201</v>
      </c>
      <c r="X136" s="378" t="s">
        <v>1231</v>
      </c>
      <c r="Y136" s="392" t="s">
        <v>55</v>
      </c>
      <c r="Z136" s="395" t="s">
        <v>1088</v>
      </c>
      <c r="AA136" s="395" t="s">
        <v>1089</v>
      </c>
      <c r="AB136" s="392" t="s">
        <v>1090</v>
      </c>
      <c r="AC136" s="392" t="s">
        <v>49</v>
      </c>
      <c r="AD136" s="397" t="s">
        <v>49</v>
      </c>
      <c r="AE136" s="397">
        <v>15101506</v>
      </c>
      <c r="AF136" s="376" t="s">
        <v>1247</v>
      </c>
      <c r="AG136" s="376" t="s">
        <v>59</v>
      </c>
    </row>
    <row r="137" spans="1:33" ht="15" hidden="1" customHeight="1" x14ac:dyDescent="0.25">
      <c r="A137" s="391">
        <v>123</v>
      </c>
      <c r="B137" s="392" t="s">
        <v>44</v>
      </c>
      <c r="C137" s="363" t="s">
        <v>954</v>
      </c>
      <c r="D137" s="376" t="s">
        <v>1170</v>
      </c>
      <c r="E137" s="392" t="s">
        <v>874</v>
      </c>
      <c r="F137" s="364">
        <v>5000000</v>
      </c>
      <c r="G137" s="387"/>
      <c r="H137" s="366">
        <v>44593</v>
      </c>
      <c r="I137" s="367">
        <v>2</v>
      </c>
      <c r="J137" s="368">
        <v>3</v>
      </c>
      <c r="K137" s="366">
        <v>44634</v>
      </c>
      <c r="L137" s="368" t="s">
        <v>948</v>
      </c>
      <c r="M137" s="382" t="s">
        <v>49</v>
      </c>
      <c r="N137" s="368">
        <v>1</v>
      </c>
      <c r="O137" s="369" t="s">
        <v>946</v>
      </c>
      <c r="P137" s="369">
        <v>0</v>
      </c>
      <c r="Q137" s="370">
        <v>0</v>
      </c>
      <c r="R137" s="370">
        <v>5</v>
      </c>
      <c r="S137" s="371" t="s">
        <v>1074</v>
      </c>
      <c r="T137" s="371" t="s">
        <v>200</v>
      </c>
      <c r="U137" s="371" t="s">
        <v>200</v>
      </c>
      <c r="V137" s="393">
        <v>3410261</v>
      </c>
      <c r="W137" s="371" t="s">
        <v>201</v>
      </c>
      <c r="X137" s="378" t="s">
        <v>1232</v>
      </c>
      <c r="Y137" s="392" t="s">
        <v>55</v>
      </c>
      <c r="Z137" s="395" t="s">
        <v>1091</v>
      </c>
      <c r="AA137" s="395" t="s">
        <v>1092</v>
      </c>
      <c r="AB137" s="392" t="s">
        <v>1093</v>
      </c>
      <c r="AC137" s="392" t="s">
        <v>49</v>
      </c>
      <c r="AD137" s="397" t="s">
        <v>49</v>
      </c>
      <c r="AE137" s="392" t="s">
        <v>1094</v>
      </c>
      <c r="AF137" s="376" t="s">
        <v>1247</v>
      </c>
      <c r="AG137" s="376" t="s">
        <v>59</v>
      </c>
    </row>
    <row r="138" spans="1:33" ht="15" hidden="1" customHeight="1" x14ac:dyDescent="0.25">
      <c r="A138" s="391">
        <v>124</v>
      </c>
      <c r="B138" s="392" t="s">
        <v>44</v>
      </c>
      <c r="C138" s="363" t="s">
        <v>954</v>
      </c>
      <c r="D138" s="376" t="s">
        <v>1170</v>
      </c>
      <c r="E138" s="392" t="s">
        <v>1078</v>
      </c>
      <c r="F138" s="364">
        <v>20000000</v>
      </c>
      <c r="G138" s="387"/>
      <c r="H138" s="366">
        <v>44595</v>
      </c>
      <c r="I138" s="367">
        <v>2</v>
      </c>
      <c r="J138" s="368">
        <v>4</v>
      </c>
      <c r="K138" s="366">
        <v>44665</v>
      </c>
      <c r="L138" s="368" t="s">
        <v>948</v>
      </c>
      <c r="M138" s="382" t="s">
        <v>49</v>
      </c>
      <c r="N138" s="368">
        <v>1</v>
      </c>
      <c r="O138" s="369" t="s">
        <v>946</v>
      </c>
      <c r="P138" s="369">
        <v>0</v>
      </c>
      <c r="Q138" s="370">
        <v>0</v>
      </c>
      <c r="R138" s="370">
        <v>5</v>
      </c>
      <c r="S138" s="371" t="s">
        <v>1074</v>
      </c>
      <c r="T138" s="371" t="s">
        <v>200</v>
      </c>
      <c r="U138" s="371" t="s">
        <v>200</v>
      </c>
      <c r="V138" s="393">
        <v>3410261</v>
      </c>
      <c r="W138" s="371" t="s">
        <v>201</v>
      </c>
      <c r="X138" s="378" t="s">
        <v>1233</v>
      </c>
      <c r="Y138" s="392" t="s">
        <v>55</v>
      </c>
      <c r="Z138" s="395" t="s">
        <v>1095</v>
      </c>
      <c r="AA138" s="395" t="s">
        <v>1096</v>
      </c>
      <c r="AB138" s="392" t="s">
        <v>1097</v>
      </c>
      <c r="AC138" s="392" t="s">
        <v>49</v>
      </c>
      <c r="AD138" s="397" t="s">
        <v>49</v>
      </c>
      <c r="AE138" s="392" t="s">
        <v>1098</v>
      </c>
      <c r="AF138" s="376" t="s">
        <v>1247</v>
      </c>
      <c r="AG138" s="376" t="s">
        <v>59</v>
      </c>
    </row>
    <row r="139" spans="1:33" ht="15" hidden="1" customHeight="1" x14ac:dyDescent="0.25">
      <c r="A139" s="391">
        <v>125</v>
      </c>
      <c r="B139" s="392" t="s">
        <v>44</v>
      </c>
      <c r="C139" s="380" t="s">
        <v>1057</v>
      </c>
      <c r="D139" s="363" t="s">
        <v>1169</v>
      </c>
      <c r="E139" s="392" t="s">
        <v>1079</v>
      </c>
      <c r="F139" s="364">
        <v>20000000</v>
      </c>
      <c r="G139" s="387"/>
      <c r="H139" s="366">
        <v>44595</v>
      </c>
      <c r="I139" s="367">
        <v>2</v>
      </c>
      <c r="J139" s="368">
        <v>4</v>
      </c>
      <c r="K139" s="366">
        <v>44665</v>
      </c>
      <c r="L139" s="368" t="s">
        <v>948</v>
      </c>
      <c r="M139" s="382" t="s">
        <v>49</v>
      </c>
      <c r="N139" s="368">
        <v>1</v>
      </c>
      <c r="O139" s="369" t="s">
        <v>946</v>
      </c>
      <c r="P139" s="369">
        <v>0</v>
      </c>
      <c r="Q139" s="370">
        <v>0</v>
      </c>
      <c r="R139" s="370">
        <v>5</v>
      </c>
      <c r="S139" s="371" t="s">
        <v>1074</v>
      </c>
      <c r="T139" s="371" t="s">
        <v>200</v>
      </c>
      <c r="U139" s="371" t="s">
        <v>200</v>
      </c>
      <c r="V139" s="393">
        <v>3410261</v>
      </c>
      <c r="W139" s="371" t="s">
        <v>201</v>
      </c>
      <c r="X139" s="378" t="s">
        <v>1234</v>
      </c>
      <c r="Y139" s="392" t="s">
        <v>55</v>
      </c>
      <c r="Z139" s="395" t="s">
        <v>1099</v>
      </c>
      <c r="AA139" s="395" t="s">
        <v>1100</v>
      </c>
      <c r="AB139" s="392" t="s">
        <v>1101</v>
      </c>
      <c r="AC139" s="392" t="s">
        <v>49</v>
      </c>
      <c r="AD139" s="397" t="s">
        <v>49</v>
      </c>
      <c r="AE139" s="392" t="s">
        <v>1102</v>
      </c>
      <c r="AF139" s="376" t="s">
        <v>1247</v>
      </c>
      <c r="AG139" s="376" t="s">
        <v>59</v>
      </c>
    </row>
    <row r="140" spans="1:33" ht="15" hidden="1" customHeight="1" x14ac:dyDescent="0.25">
      <c r="A140" s="391">
        <v>126</v>
      </c>
      <c r="B140" s="392" t="s">
        <v>44</v>
      </c>
      <c r="C140" s="363" t="s">
        <v>954</v>
      </c>
      <c r="D140" s="376" t="s">
        <v>1170</v>
      </c>
      <c r="E140" s="392" t="s">
        <v>1079</v>
      </c>
      <c r="F140" s="364">
        <v>16000000</v>
      </c>
      <c r="G140" s="387"/>
      <c r="H140" s="366">
        <v>44562</v>
      </c>
      <c r="I140" s="367">
        <v>1</v>
      </c>
      <c r="J140" s="368">
        <v>2</v>
      </c>
      <c r="K140" s="366">
        <v>44621</v>
      </c>
      <c r="L140" s="368" t="s">
        <v>948</v>
      </c>
      <c r="M140" s="382" t="s">
        <v>49</v>
      </c>
      <c r="N140" s="368">
        <v>12</v>
      </c>
      <c r="O140" s="369" t="s">
        <v>946</v>
      </c>
      <c r="P140" s="369">
        <v>0</v>
      </c>
      <c r="Q140" s="370">
        <v>0</v>
      </c>
      <c r="R140" s="370">
        <v>5</v>
      </c>
      <c r="S140" s="371" t="s">
        <v>1074</v>
      </c>
      <c r="T140" s="371" t="s">
        <v>200</v>
      </c>
      <c r="U140" s="371" t="s">
        <v>200</v>
      </c>
      <c r="V140" s="393">
        <v>3410261</v>
      </c>
      <c r="W140" s="371" t="s">
        <v>201</v>
      </c>
      <c r="X140" s="378" t="s">
        <v>1235</v>
      </c>
      <c r="Y140" s="392" t="s">
        <v>55</v>
      </c>
      <c r="Z140" s="395" t="s">
        <v>1103</v>
      </c>
      <c r="AA140" s="395" t="s">
        <v>173</v>
      </c>
      <c r="AB140" s="392" t="s">
        <v>1104</v>
      </c>
      <c r="AC140" s="392" t="s">
        <v>49</v>
      </c>
      <c r="AD140" s="397" t="s">
        <v>49</v>
      </c>
      <c r="AE140" s="397">
        <v>90101600</v>
      </c>
      <c r="AF140" s="376" t="s">
        <v>1247</v>
      </c>
      <c r="AG140" s="376" t="s">
        <v>59</v>
      </c>
    </row>
    <row r="141" spans="1:33" ht="15" hidden="1" customHeight="1" x14ac:dyDescent="0.25">
      <c r="A141" s="391">
        <v>127</v>
      </c>
      <c r="B141" s="392" t="s">
        <v>44</v>
      </c>
      <c r="C141" s="380" t="s">
        <v>953</v>
      </c>
      <c r="D141" s="363" t="s">
        <v>1166</v>
      </c>
      <c r="E141" s="365" t="s">
        <v>199</v>
      </c>
      <c r="F141" s="364">
        <v>10000000</v>
      </c>
      <c r="G141" s="387"/>
      <c r="H141" s="366">
        <v>44595</v>
      </c>
      <c r="I141" s="367">
        <v>2</v>
      </c>
      <c r="J141" s="368">
        <v>5</v>
      </c>
      <c r="K141" s="366">
        <v>44727</v>
      </c>
      <c r="L141" s="368" t="s">
        <v>948</v>
      </c>
      <c r="M141" s="382" t="s">
        <v>49</v>
      </c>
      <c r="N141" s="368">
        <v>12</v>
      </c>
      <c r="O141" s="369" t="s">
        <v>946</v>
      </c>
      <c r="P141" s="369">
        <v>0</v>
      </c>
      <c r="Q141" s="370">
        <v>0</v>
      </c>
      <c r="R141" s="370">
        <v>5</v>
      </c>
      <c r="S141" s="371" t="s">
        <v>1074</v>
      </c>
      <c r="T141" s="371" t="s">
        <v>200</v>
      </c>
      <c r="U141" s="371" t="s">
        <v>200</v>
      </c>
      <c r="V141" s="393">
        <v>3410261</v>
      </c>
      <c r="W141" s="371" t="s">
        <v>201</v>
      </c>
      <c r="X141" s="378" t="s">
        <v>1236</v>
      </c>
      <c r="Y141" s="392" t="s">
        <v>55</v>
      </c>
      <c r="Z141" s="395" t="s">
        <v>1105</v>
      </c>
      <c r="AA141" s="395" t="s">
        <v>1106</v>
      </c>
      <c r="AB141" s="392" t="s">
        <v>1107</v>
      </c>
      <c r="AC141" s="392" t="s">
        <v>49</v>
      </c>
      <c r="AD141" s="397" t="s">
        <v>49</v>
      </c>
      <c r="AE141" s="397">
        <v>78102200</v>
      </c>
      <c r="AF141" s="376" t="s">
        <v>1247</v>
      </c>
      <c r="AG141" s="376" t="s">
        <v>59</v>
      </c>
    </row>
    <row r="142" spans="1:33" ht="15" hidden="1" customHeight="1" x14ac:dyDescent="0.25">
      <c r="A142" s="391">
        <v>128</v>
      </c>
      <c r="B142" s="392" t="s">
        <v>44</v>
      </c>
      <c r="C142" s="380" t="s">
        <v>1163</v>
      </c>
      <c r="D142" s="376" t="s">
        <v>1171</v>
      </c>
      <c r="E142" s="392" t="s">
        <v>111</v>
      </c>
      <c r="F142" s="364">
        <v>11000000</v>
      </c>
      <c r="G142" s="387" t="s">
        <v>1108</v>
      </c>
      <c r="H142" s="366">
        <v>44593</v>
      </c>
      <c r="I142" s="367">
        <v>2</v>
      </c>
      <c r="J142" s="368">
        <v>3</v>
      </c>
      <c r="K142" s="366">
        <v>44681</v>
      </c>
      <c r="L142" s="368" t="s">
        <v>948</v>
      </c>
      <c r="M142" s="368">
        <v>1</v>
      </c>
      <c r="N142" s="368">
        <v>12</v>
      </c>
      <c r="O142" s="369" t="s">
        <v>946</v>
      </c>
      <c r="P142" s="369">
        <v>0</v>
      </c>
      <c r="Q142" s="370">
        <v>0</v>
      </c>
      <c r="R142" s="370">
        <v>5</v>
      </c>
      <c r="S142" s="371" t="s">
        <v>1074</v>
      </c>
      <c r="T142" s="371" t="s">
        <v>200</v>
      </c>
      <c r="U142" s="371" t="s">
        <v>200</v>
      </c>
      <c r="V142" s="393">
        <v>3410261</v>
      </c>
      <c r="W142" s="371" t="s">
        <v>201</v>
      </c>
      <c r="X142" s="378" t="s">
        <v>1237</v>
      </c>
      <c r="Y142" s="392" t="s">
        <v>55</v>
      </c>
      <c r="Z142" s="395" t="s">
        <v>1109</v>
      </c>
      <c r="AA142" s="395" t="s">
        <v>1110</v>
      </c>
      <c r="AB142" s="392" t="s">
        <v>1111</v>
      </c>
      <c r="AC142" s="392" t="s">
        <v>49</v>
      </c>
      <c r="AD142" s="397" t="s">
        <v>49</v>
      </c>
      <c r="AE142" s="375" t="s">
        <v>1112</v>
      </c>
      <c r="AF142" s="376" t="s">
        <v>1247</v>
      </c>
      <c r="AG142" s="376" t="s">
        <v>59</v>
      </c>
    </row>
    <row r="143" spans="1:33" ht="15" hidden="1" customHeight="1" x14ac:dyDescent="0.25">
      <c r="A143" s="391">
        <v>128</v>
      </c>
      <c r="B143" s="392" t="s">
        <v>44</v>
      </c>
      <c r="C143" s="380" t="s">
        <v>1163</v>
      </c>
      <c r="D143" s="376" t="s">
        <v>1171</v>
      </c>
      <c r="E143" s="392" t="s">
        <v>111</v>
      </c>
      <c r="F143" s="364">
        <v>5030000</v>
      </c>
      <c r="G143" s="387" t="s">
        <v>1108</v>
      </c>
      <c r="H143" s="366">
        <v>44593</v>
      </c>
      <c r="I143" s="367">
        <v>2</v>
      </c>
      <c r="J143" s="368">
        <v>3</v>
      </c>
      <c r="K143" s="366">
        <v>44681</v>
      </c>
      <c r="L143" s="368" t="s">
        <v>948</v>
      </c>
      <c r="M143" s="368">
        <v>1</v>
      </c>
      <c r="N143" s="368">
        <v>12</v>
      </c>
      <c r="O143" s="369" t="s">
        <v>946</v>
      </c>
      <c r="P143" s="369">
        <v>0</v>
      </c>
      <c r="Q143" s="370">
        <v>0</v>
      </c>
      <c r="R143" s="370">
        <v>5</v>
      </c>
      <c r="S143" s="371" t="s">
        <v>1074</v>
      </c>
      <c r="T143" s="371" t="s">
        <v>200</v>
      </c>
      <c r="U143" s="371" t="s">
        <v>200</v>
      </c>
      <c r="V143" s="393">
        <v>3410261</v>
      </c>
      <c r="W143" s="371" t="s">
        <v>201</v>
      </c>
      <c r="X143" s="378" t="s">
        <v>1237</v>
      </c>
      <c r="Y143" s="392" t="s">
        <v>55</v>
      </c>
      <c r="Z143" s="395" t="s">
        <v>1116</v>
      </c>
      <c r="AA143" s="395" t="s">
        <v>1117</v>
      </c>
      <c r="AB143" s="392" t="s">
        <v>1118</v>
      </c>
      <c r="AC143" s="392" t="s">
        <v>49</v>
      </c>
      <c r="AD143" s="397" t="s">
        <v>49</v>
      </c>
      <c r="AE143" s="375" t="s">
        <v>1112</v>
      </c>
      <c r="AF143" s="376" t="s">
        <v>1247</v>
      </c>
      <c r="AG143" s="376" t="s">
        <v>59</v>
      </c>
    </row>
    <row r="144" spans="1:33" ht="15" hidden="1" customHeight="1" x14ac:dyDescent="0.25">
      <c r="A144" s="391">
        <v>128</v>
      </c>
      <c r="B144" s="392" t="s">
        <v>44</v>
      </c>
      <c r="C144" s="380" t="s">
        <v>1163</v>
      </c>
      <c r="D144" s="376" t="s">
        <v>1171</v>
      </c>
      <c r="E144" s="392" t="s">
        <v>111</v>
      </c>
      <c r="F144" s="364">
        <v>9470000</v>
      </c>
      <c r="G144" s="387" t="s">
        <v>1108</v>
      </c>
      <c r="H144" s="366">
        <v>44593</v>
      </c>
      <c r="I144" s="367">
        <v>2</v>
      </c>
      <c r="J144" s="368">
        <v>3</v>
      </c>
      <c r="K144" s="366">
        <v>44681</v>
      </c>
      <c r="L144" s="368" t="s">
        <v>948</v>
      </c>
      <c r="M144" s="368">
        <v>1</v>
      </c>
      <c r="N144" s="368">
        <v>12</v>
      </c>
      <c r="O144" s="369" t="s">
        <v>946</v>
      </c>
      <c r="P144" s="369">
        <v>0</v>
      </c>
      <c r="Q144" s="370">
        <v>0</v>
      </c>
      <c r="R144" s="370">
        <v>5</v>
      </c>
      <c r="S144" s="371" t="s">
        <v>1074</v>
      </c>
      <c r="T144" s="371" t="s">
        <v>200</v>
      </c>
      <c r="U144" s="371" t="s">
        <v>200</v>
      </c>
      <c r="V144" s="393">
        <v>3410261</v>
      </c>
      <c r="W144" s="371" t="s">
        <v>201</v>
      </c>
      <c r="X144" s="378" t="s">
        <v>1237</v>
      </c>
      <c r="Y144" s="392" t="s">
        <v>55</v>
      </c>
      <c r="Z144" s="395" t="s">
        <v>1119</v>
      </c>
      <c r="AA144" s="395" t="s">
        <v>114</v>
      </c>
      <c r="AB144" s="392" t="s">
        <v>1120</v>
      </c>
      <c r="AC144" s="392" t="s">
        <v>49</v>
      </c>
      <c r="AD144" s="397" t="s">
        <v>49</v>
      </c>
      <c r="AE144" s="375" t="s">
        <v>1112</v>
      </c>
      <c r="AF144" s="376" t="s">
        <v>1247</v>
      </c>
      <c r="AG144" s="376" t="s">
        <v>59</v>
      </c>
    </row>
    <row r="145" spans="1:33" ht="15" hidden="1" customHeight="1" x14ac:dyDescent="0.25">
      <c r="A145" s="391">
        <v>128</v>
      </c>
      <c r="B145" s="392" t="s">
        <v>44</v>
      </c>
      <c r="C145" s="380" t="s">
        <v>1163</v>
      </c>
      <c r="D145" s="376" t="s">
        <v>1171</v>
      </c>
      <c r="E145" s="392" t="s">
        <v>111</v>
      </c>
      <c r="F145" s="364">
        <v>30000000</v>
      </c>
      <c r="G145" s="387" t="s">
        <v>1108</v>
      </c>
      <c r="H145" s="366">
        <v>44593</v>
      </c>
      <c r="I145" s="367">
        <v>2</v>
      </c>
      <c r="J145" s="368">
        <v>3</v>
      </c>
      <c r="K145" s="366">
        <v>44681</v>
      </c>
      <c r="L145" s="368" t="s">
        <v>948</v>
      </c>
      <c r="M145" s="368">
        <v>1</v>
      </c>
      <c r="N145" s="368">
        <v>12</v>
      </c>
      <c r="O145" s="369" t="s">
        <v>946</v>
      </c>
      <c r="P145" s="369">
        <v>0</v>
      </c>
      <c r="Q145" s="370">
        <v>0</v>
      </c>
      <c r="R145" s="370">
        <v>5</v>
      </c>
      <c r="S145" s="371" t="s">
        <v>1074</v>
      </c>
      <c r="T145" s="371" t="s">
        <v>200</v>
      </c>
      <c r="U145" s="371" t="s">
        <v>200</v>
      </c>
      <c r="V145" s="393">
        <v>3410261</v>
      </c>
      <c r="W145" s="371" t="s">
        <v>201</v>
      </c>
      <c r="X145" s="378" t="s">
        <v>1237</v>
      </c>
      <c r="Y145" s="392" t="s">
        <v>55</v>
      </c>
      <c r="Z145" s="395" t="s">
        <v>1121</v>
      </c>
      <c r="AA145" s="395" t="s">
        <v>120</v>
      </c>
      <c r="AB145" s="392" t="s">
        <v>1122</v>
      </c>
      <c r="AC145" s="392" t="s">
        <v>49</v>
      </c>
      <c r="AD145" s="397" t="s">
        <v>49</v>
      </c>
      <c r="AE145" s="375" t="s">
        <v>1112</v>
      </c>
      <c r="AF145" s="376" t="s">
        <v>1247</v>
      </c>
      <c r="AG145" s="376" t="s">
        <v>59</v>
      </c>
    </row>
    <row r="146" spans="1:33" ht="15" hidden="1" customHeight="1" x14ac:dyDescent="0.25">
      <c r="A146" s="391">
        <v>128</v>
      </c>
      <c r="B146" s="392" t="s">
        <v>44</v>
      </c>
      <c r="C146" s="380" t="s">
        <v>1163</v>
      </c>
      <c r="D146" s="376" t="s">
        <v>1171</v>
      </c>
      <c r="E146" s="392" t="s">
        <v>111</v>
      </c>
      <c r="F146" s="364">
        <v>51000000</v>
      </c>
      <c r="G146" s="387" t="s">
        <v>1108</v>
      </c>
      <c r="H146" s="366">
        <v>44593</v>
      </c>
      <c r="I146" s="367">
        <v>2</v>
      </c>
      <c r="J146" s="368">
        <v>3</v>
      </c>
      <c r="K146" s="366">
        <v>44681</v>
      </c>
      <c r="L146" s="368" t="s">
        <v>948</v>
      </c>
      <c r="M146" s="368">
        <v>1</v>
      </c>
      <c r="N146" s="368">
        <v>12</v>
      </c>
      <c r="O146" s="369" t="s">
        <v>946</v>
      </c>
      <c r="P146" s="369">
        <v>0</v>
      </c>
      <c r="Q146" s="370">
        <v>0</v>
      </c>
      <c r="R146" s="370">
        <v>5</v>
      </c>
      <c r="S146" s="371" t="s">
        <v>1074</v>
      </c>
      <c r="T146" s="371" t="s">
        <v>200</v>
      </c>
      <c r="U146" s="371" t="s">
        <v>200</v>
      </c>
      <c r="V146" s="393">
        <v>3410261</v>
      </c>
      <c r="W146" s="371" t="s">
        <v>201</v>
      </c>
      <c r="X146" s="378" t="s">
        <v>1237</v>
      </c>
      <c r="Y146" s="392" t="s">
        <v>55</v>
      </c>
      <c r="Z146" s="395" t="s">
        <v>1123</v>
      </c>
      <c r="AA146" s="395" t="s">
        <v>122</v>
      </c>
      <c r="AB146" s="392" t="s">
        <v>1124</v>
      </c>
      <c r="AC146" s="392" t="s">
        <v>49</v>
      </c>
      <c r="AD146" s="397" t="s">
        <v>49</v>
      </c>
      <c r="AE146" s="375" t="s">
        <v>1112</v>
      </c>
      <c r="AF146" s="376" t="s">
        <v>1247</v>
      </c>
      <c r="AG146" s="376" t="s">
        <v>59</v>
      </c>
    </row>
    <row r="147" spans="1:33" ht="15" hidden="1" customHeight="1" x14ac:dyDescent="0.25">
      <c r="A147" s="391" t="s">
        <v>49</v>
      </c>
      <c r="B147" s="392" t="s">
        <v>44</v>
      </c>
      <c r="C147" s="378" t="s">
        <v>49</v>
      </c>
      <c r="D147" s="378"/>
      <c r="E147" s="392" t="s">
        <v>1073</v>
      </c>
      <c r="F147" s="364">
        <v>84000000</v>
      </c>
      <c r="G147" s="387"/>
      <c r="H147" s="366" t="s">
        <v>49</v>
      </c>
      <c r="I147" s="368" t="s">
        <v>49</v>
      </c>
      <c r="J147" s="368" t="s">
        <v>49</v>
      </c>
      <c r="K147" s="366" t="s">
        <v>49</v>
      </c>
      <c r="L147" s="382" t="s">
        <v>49</v>
      </c>
      <c r="M147" s="368" t="s">
        <v>49</v>
      </c>
      <c r="N147" s="368" t="s">
        <v>49</v>
      </c>
      <c r="O147" s="369" t="s">
        <v>946</v>
      </c>
      <c r="P147" s="369">
        <v>0</v>
      </c>
      <c r="Q147" s="370">
        <v>0</v>
      </c>
      <c r="R147" s="370">
        <v>5</v>
      </c>
      <c r="S147" s="371" t="s">
        <v>1074</v>
      </c>
      <c r="T147" s="371" t="s">
        <v>200</v>
      </c>
      <c r="U147" s="371" t="s">
        <v>200</v>
      </c>
      <c r="V147" s="393">
        <v>3410261</v>
      </c>
      <c r="W147" s="371" t="s">
        <v>201</v>
      </c>
      <c r="X147" s="378" t="s">
        <v>1075</v>
      </c>
      <c r="Y147" s="392" t="s">
        <v>55</v>
      </c>
      <c r="Z147" s="395" t="s">
        <v>1113</v>
      </c>
      <c r="AA147" s="395" t="s">
        <v>1114</v>
      </c>
      <c r="AB147" s="392" t="s">
        <v>1115</v>
      </c>
      <c r="AC147" s="392"/>
      <c r="AD147" s="397"/>
      <c r="AE147" s="397" t="s">
        <v>49</v>
      </c>
      <c r="AF147" s="376" t="s">
        <v>1247</v>
      </c>
      <c r="AG147" s="398" t="s">
        <v>59</v>
      </c>
    </row>
    <row r="148" spans="1:33" ht="15" hidden="1" customHeight="1" x14ac:dyDescent="0.25">
      <c r="A148" s="391" t="s">
        <v>49</v>
      </c>
      <c r="B148" s="392" t="s">
        <v>44</v>
      </c>
      <c r="C148" s="378" t="s">
        <v>49</v>
      </c>
      <c r="D148" s="378"/>
      <c r="E148" s="394" t="s">
        <v>1125</v>
      </c>
      <c r="F148" s="364">
        <v>38000000</v>
      </c>
      <c r="G148" s="387"/>
      <c r="H148" s="366" t="s">
        <v>49</v>
      </c>
      <c r="I148" s="368" t="s">
        <v>49</v>
      </c>
      <c r="J148" s="368" t="s">
        <v>49</v>
      </c>
      <c r="K148" s="366" t="s">
        <v>49</v>
      </c>
      <c r="L148" s="382" t="s">
        <v>49</v>
      </c>
      <c r="M148" s="382" t="s">
        <v>49</v>
      </c>
      <c r="N148" s="368" t="s">
        <v>49</v>
      </c>
      <c r="O148" s="369" t="s">
        <v>946</v>
      </c>
      <c r="P148" s="369">
        <v>0</v>
      </c>
      <c r="Q148" s="370">
        <v>0</v>
      </c>
      <c r="R148" s="370">
        <v>5</v>
      </c>
      <c r="S148" s="371" t="s">
        <v>1074</v>
      </c>
      <c r="T148" s="371" t="s">
        <v>200</v>
      </c>
      <c r="U148" s="371" t="s">
        <v>200</v>
      </c>
      <c r="V148" s="393">
        <v>3410261</v>
      </c>
      <c r="W148" s="371" t="s">
        <v>201</v>
      </c>
      <c r="X148" s="378" t="s">
        <v>1125</v>
      </c>
      <c r="Y148" s="392" t="s">
        <v>55</v>
      </c>
      <c r="Z148" s="395" t="s">
        <v>1126</v>
      </c>
      <c r="AA148" s="395" t="s">
        <v>1127</v>
      </c>
      <c r="AB148" s="392" t="s">
        <v>1128</v>
      </c>
      <c r="AC148" s="392" t="s">
        <v>49</v>
      </c>
      <c r="AD148" s="397" t="s">
        <v>49</v>
      </c>
      <c r="AE148" s="397" t="s">
        <v>49</v>
      </c>
      <c r="AF148" s="376" t="s">
        <v>1247</v>
      </c>
      <c r="AG148" s="398" t="s">
        <v>59</v>
      </c>
    </row>
    <row r="149" spans="1:33" ht="15" hidden="1" customHeight="1" x14ac:dyDescent="0.25">
      <c r="A149" s="391" t="s">
        <v>49</v>
      </c>
      <c r="B149" s="392" t="s">
        <v>44</v>
      </c>
      <c r="C149" s="378" t="s">
        <v>49</v>
      </c>
      <c r="D149" s="378"/>
      <c r="E149" s="394" t="s">
        <v>1125</v>
      </c>
      <c r="F149" s="364">
        <v>8537000</v>
      </c>
      <c r="G149" s="387"/>
      <c r="H149" s="366" t="s">
        <v>49</v>
      </c>
      <c r="I149" s="368" t="s">
        <v>49</v>
      </c>
      <c r="J149" s="368" t="s">
        <v>49</v>
      </c>
      <c r="K149" s="366" t="s">
        <v>49</v>
      </c>
      <c r="L149" s="382" t="s">
        <v>49</v>
      </c>
      <c r="M149" s="382" t="s">
        <v>49</v>
      </c>
      <c r="N149" s="368" t="s">
        <v>49</v>
      </c>
      <c r="O149" s="369" t="s">
        <v>946</v>
      </c>
      <c r="P149" s="369">
        <v>0</v>
      </c>
      <c r="Q149" s="370">
        <v>0</v>
      </c>
      <c r="R149" s="370">
        <v>5</v>
      </c>
      <c r="S149" s="371" t="s">
        <v>1074</v>
      </c>
      <c r="T149" s="371" t="s">
        <v>200</v>
      </c>
      <c r="U149" s="371" t="s">
        <v>200</v>
      </c>
      <c r="V149" s="393">
        <v>3410261</v>
      </c>
      <c r="W149" s="371" t="s">
        <v>201</v>
      </c>
      <c r="X149" s="378" t="s">
        <v>1125</v>
      </c>
      <c r="Y149" s="392" t="s">
        <v>55</v>
      </c>
      <c r="Z149" s="395" t="s">
        <v>1129</v>
      </c>
      <c r="AA149" s="395" t="s">
        <v>1130</v>
      </c>
      <c r="AB149" s="392" t="s">
        <v>1131</v>
      </c>
      <c r="AC149" s="392" t="s">
        <v>49</v>
      </c>
      <c r="AD149" s="397" t="s">
        <v>49</v>
      </c>
      <c r="AE149" s="397" t="s">
        <v>49</v>
      </c>
      <c r="AF149" s="376" t="s">
        <v>1247</v>
      </c>
      <c r="AG149" s="398" t="s">
        <v>59</v>
      </c>
    </row>
    <row r="150" spans="1:33" ht="15" hidden="1" customHeight="1" x14ac:dyDescent="0.25">
      <c r="A150" s="391">
        <v>129</v>
      </c>
      <c r="B150" s="392" t="s">
        <v>44</v>
      </c>
      <c r="C150" s="380" t="s">
        <v>974</v>
      </c>
      <c r="D150" s="380" t="s">
        <v>1167</v>
      </c>
      <c r="E150" s="392" t="s">
        <v>159</v>
      </c>
      <c r="F150" s="364">
        <v>935000000</v>
      </c>
      <c r="G150" s="387" t="s">
        <v>1132</v>
      </c>
      <c r="H150" s="366">
        <v>44562</v>
      </c>
      <c r="I150" s="367">
        <v>1</v>
      </c>
      <c r="J150" s="368">
        <v>4</v>
      </c>
      <c r="K150" s="366">
        <f>+H150+132</f>
        <v>44694</v>
      </c>
      <c r="L150" s="368" t="s">
        <v>948</v>
      </c>
      <c r="M150" s="368">
        <v>1</v>
      </c>
      <c r="N150" s="368">
        <v>12</v>
      </c>
      <c r="O150" s="369" t="s">
        <v>946</v>
      </c>
      <c r="P150" s="369">
        <v>0</v>
      </c>
      <c r="Q150" s="370">
        <v>0</v>
      </c>
      <c r="R150" s="370">
        <v>5</v>
      </c>
      <c r="S150" s="371" t="s">
        <v>1074</v>
      </c>
      <c r="T150" s="371" t="s">
        <v>200</v>
      </c>
      <c r="U150" s="371" t="s">
        <v>200</v>
      </c>
      <c r="V150" s="393">
        <v>3410261</v>
      </c>
      <c r="W150" s="371" t="s">
        <v>201</v>
      </c>
      <c r="X150" s="378" t="s">
        <v>1238</v>
      </c>
      <c r="Y150" s="392" t="s">
        <v>55</v>
      </c>
      <c r="Z150" s="395" t="s">
        <v>1133</v>
      </c>
      <c r="AA150" s="395" t="s">
        <v>162</v>
      </c>
      <c r="AB150" s="392" t="s">
        <v>1134</v>
      </c>
      <c r="AC150" s="392" t="s">
        <v>49</v>
      </c>
      <c r="AD150" s="397" t="s">
        <v>49</v>
      </c>
      <c r="AE150" s="375" t="s">
        <v>1135</v>
      </c>
      <c r="AF150" s="376" t="s">
        <v>1247</v>
      </c>
      <c r="AG150" s="376" t="s">
        <v>59</v>
      </c>
    </row>
    <row r="151" spans="1:33" ht="15" hidden="1" customHeight="1" x14ac:dyDescent="0.25">
      <c r="A151" s="391">
        <v>126</v>
      </c>
      <c r="B151" s="392" t="s">
        <v>44</v>
      </c>
      <c r="C151" s="363" t="s">
        <v>954</v>
      </c>
      <c r="D151" s="376" t="s">
        <v>1170</v>
      </c>
      <c r="E151" s="392" t="s">
        <v>170</v>
      </c>
      <c r="F151" s="364">
        <v>189000000</v>
      </c>
      <c r="G151" s="387" t="s">
        <v>1136</v>
      </c>
      <c r="H151" s="366">
        <v>44562</v>
      </c>
      <c r="I151" s="367">
        <v>1</v>
      </c>
      <c r="J151" s="368">
        <v>2</v>
      </c>
      <c r="K151" s="366">
        <v>44621</v>
      </c>
      <c r="L151" s="368" t="s">
        <v>948</v>
      </c>
      <c r="M151" s="368">
        <v>1</v>
      </c>
      <c r="N151" s="368">
        <v>12</v>
      </c>
      <c r="O151" s="369" t="s">
        <v>946</v>
      </c>
      <c r="P151" s="369">
        <v>0</v>
      </c>
      <c r="Q151" s="370">
        <v>0</v>
      </c>
      <c r="R151" s="370">
        <v>5</v>
      </c>
      <c r="S151" s="371" t="s">
        <v>1074</v>
      </c>
      <c r="T151" s="371" t="s">
        <v>200</v>
      </c>
      <c r="U151" s="371" t="s">
        <v>200</v>
      </c>
      <c r="V151" s="393">
        <v>3410261</v>
      </c>
      <c r="W151" s="371" t="s">
        <v>201</v>
      </c>
      <c r="X151" s="378" t="s">
        <v>1235</v>
      </c>
      <c r="Y151" s="392" t="s">
        <v>55</v>
      </c>
      <c r="Z151" s="395" t="s">
        <v>1103</v>
      </c>
      <c r="AA151" s="395" t="s">
        <v>173</v>
      </c>
      <c r="AB151" s="392" t="s">
        <v>1104</v>
      </c>
      <c r="AC151" s="392" t="s">
        <v>49</v>
      </c>
      <c r="AD151" s="397" t="s">
        <v>49</v>
      </c>
      <c r="AE151" s="399">
        <v>76111501</v>
      </c>
      <c r="AF151" s="376" t="s">
        <v>1247</v>
      </c>
      <c r="AG151" s="376" t="s">
        <v>59</v>
      </c>
    </row>
    <row r="152" spans="1:33" ht="15" hidden="1" customHeight="1" x14ac:dyDescent="0.25">
      <c r="A152" s="391" t="s">
        <v>49</v>
      </c>
      <c r="B152" s="392" t="s">
        <v>44</v>
      </c>
      <c r="C152" s="378" t="s">
        <v>49</v>
      </c>
      <c r="D152" s="378"/>
      <c r="E152" s="394" t="s">
        <v>1125</v>
      </c>
      <c r="F152" s="364">
        <v>37000000</v>
      </c>
      <c r="G152" s="387"/>
      <c r="H152" s="366" t="s">
        <v>49</v>
      </c>
      <c r="I152" s="368" t="s">
        <v>49</v>
      </c>
      <c r="J152" s="368" t="s">
        <v>49</v>
      </c>
      <c r="K152" s="366" t="s">
        <v>49</v>
      </c>
      <c r="L152" s="382" t="s">
        <v>49</v>
      </c>
      <c r="M152" s="382" t="s">
        <v>49</v>
      </c>
      <c r="N152" s="368" t="s">
        <v>49</v>
      </c>
      <c r="O152" s="369" t="s">
        <v>946</v>
      </c>
      <c r="P152" s="369">
        <v>0</v>
      </c>
      <c r="Q152" s="370">
        <v>0</v>
      </c>
      <c r="R152" s="370">
        <v>5</v>
      </c>
      <c r="S152" s="371" t="s">
        <v>1074</v>
      </c>
      <c r="T152" s="371" t="s">
        <v>200</v>
      </c>
      <c r="U152" s="371" t="s">
        <v>200</v>
      </c>
      <c r="V152" s="393">
        <v>3410261</v>
      </c>
      <c r="W152" s="371" t="s">
        <v>201</v>
      </c>
      <c r="X152" s="378" t="s">
        <v>1125</v>
      </c>
      <c r="Y152" s="392" t="s">
        <v>55</v>
      </c>
      <c r="Z152" s="395" t="s">
        <v>1137</v>
      </c>
      <c r="AA152" s="395" t="s">
        <v>1138</v>
      </c>
      <c r="AB152" s="392" t="s">
        <v>614</v>
      </c>
      <c r="AC152" s="392" t="s">
        <v>49</v>
      </c>
      <c r="AD152" s="397" t="s">
        <v>49</v>
      </c>
      <c r="AE152" s="397" t="s">
        <v>49</v>
      </c>
      <c r="AF152" s="376" t="s">
        <v>1247</v>
      </c>
      <c r="AG152" s="398" t="s">
        <v>59</v>
      </c>
    </row>
    <row r="153" spans="1:33" ht="15" hidden="1" customHeight="1" x14ac:dyDescent="0.25">
      <c r="A153" s="391" t="s">
        <v>49</v>
      </c>
      <c r="B153" s="392" t="s">
        <v>44</v>
      </c>
      <c r="C153" s="378" t="s">
        <v>49</v>
      </c>
      <c r="D153" s="378"/>
      <c r="E153" s="394" t="s">
        <v>1125</v>
      </c>
      <c r="F153" s="364">
        <v>3100000</v>
      </c>
      <c r="G153" s="387"/>
      <c r="H153" s="366" t="s">
        <v>49</v>
      </c>
      <c r="I153" s="368" t="s">
        <v>49</v>
      </c>
      <c r="J153" s="368" t="s">
        <v>49</v>
      </c>
      <c r="K153" s="366" t="s">
        <v>49</v>
      </c>
      <c r="L153" s="382" t="s">
        <v>49</v>
      </c>
      <c r="M153" s="382" t="s">
        <v>49</v>
      </c>
      <c r="N153" s="368" t="s">
        <v>49</v>
      </c>
      <c r="O153" s="369" t="s">
        <v>946</v>
      </c>
      <c r="P153" s="369">
        <v>0</v>
      </c>
      <c r="Q153" s="370">
        <v>0</v>
      </c>
      <c r="R153" s="370">
        <v>5</v>
      </c>
      <c r="S153" s="371" t="s">
        <v>1074</v>
      </c>
      <c r="T153" s="371" t="s">
        <v>200</v>
      </c>
      <c r="U153" s="371" t="s">
        <v>200</v>
      </c>
      <c r="V153" s="393">
        <v>3410261</v>
      </c>
      <c r="W153" s="371" t="s">
        <v>201</v>
      </c>
      <c r="X153" s="378" t="s">
        <v>1125</v>
      </c>
      <c r="Y153" s="392" t="s">
        <v>55</v>
      </c>
      <c r="Z153" s="395" t="s">
        <v>1139</v>
      </c>
      <c r="AA153" s="395" t="s">
        <v>1140</v>
      </c>
      <c r="AB153" s="392" t="s">
        <v>619</v>
      </c>
      <c r="AC153" s="392" t="s">
        <v>49</v>
      </c>
      <c r="AD153" s="397" t="s">
        <v>49</v>
      </c>
      <c r="AE153" s="397" t="s">
        <v>49</v>
      </c>
      <c r="AF153" s="376" t="s">
        <v>1247</v>
      </c>
      <c r="AG153" s="398" t="s">
        <v>59</v>
      </c>
    </row>
    <row r="154" spans="1:33" ht="15" hidden="1" customHeight="1" x14ac:dyDescent="0.25">
      <c r="A154" s="391" t="s">
        <v>49</v>
      </c>
      <c r="B154" s="392" t="s">
        <v>44</v>
      </c>
      <c r="C154" s="378" t="s">
        <v>49</v>
      </c>
      <c r="D154" s="378"/>
      <c r="E154" s="394" t="s">
        <v>1125</v>
      </c>
      <c r="F154" s="364">
        <v>5670000</v>
      </c>
      <c r="G154" s="387"/>
      <c r="H154" s="366" t="s">
        <v>49</v>
      </c>
      <c r="I154" s="368" t="s">
        <v>49</v>
      </c>
      <c r="J154" s="368" t="s">
        <v>49</v>
      </c>
      <c r="K154" s="366" t="s">
        <v>49</v>
      </c>
      <c r="L154" s="382" t="s">
        <v>49</v>
      </c>
      <c r="M154" s="382" t="s">
        <v>49</v>
      </c>
      <c r="N154" s="368" t="s">
        <v>49</v>
      </c>
      <c r="O154" s="369" t="s">
        <v>946</v>
      </c>
      <c r="P154" s="369">
        <v>0</v>
      </c>
      <c r="Q154" s="370">
        <v>0</v>
      </c>
      <c r="R154" s="370">
        <v>5</v>
      </c>
      <c r="S154" s="371" t="s">
        <v>1074</v>
      </c>
      <c r="T154" s="371" t="s">
        <v>200</v>
      </c>
      <c r="U154" s="371" t="s">
        <v>200</v>
      </c>
      <c r="V154" s="393">
        <v>3410261</v>
      </c>
      <c r="W154" s="371" t="s">
        <v>201</v>
      </c>
      <c r="X154" s="378" t="s">
        <v>1125</v>
      </c>
      <c r="Y154" s="392" t="s">
        <v>55</v>
      </c>
      <c r="Z154" s="395" t="s">
        <v>1141</v>
      </c>
      <c r="AA154" s="395" t="s">
        <v>1142</v>
      </c>
      <c r="AB154" s="392" t="s">
        <v>1143</v>
      </c>
      <c r="AC154" s="392" t="s">
        <v>49</v>
      </c>
      <c r="AD154" s="397" t="s">
        <v>49</v>
      </c>
      <c r="AE154" s="397" t="s">
        <v>49</v>
      </c>
      <c r="AF154" s="376" t="s">
        <v>1247</v>
      </c>
      <c r="AG154" s="398" t="s">
        <v>59</v>
      </c>
    </row>
    <row r="155" spans="1:33" ht="15" hidden="1" customHeight="1" x14ac:dyDescent="0.25">
      <c r="A155" s="391">
        <v>130</v>
      </c>
      <c r="B155" s="392" t="s">
        <v>44</v>
      </c>
      <c r="C155" s="380" t="s">
        <v>1057</v>
      </c>
      <c r="D155" s="363" t="s">
        <v>1169</v>
      </c>
      <c r="E155" s="394" t="s">
        <v>1144</v>
      </c>
      <c r="F155" s="364">
        <v>18000000</v>
      </c>
      <c r="G155" s="387" t="s">
        <v>1145</v>
      </c>
      <c r="H155" s="366">
        <v>44713</v>
      </c>
      <c r="I155" s="367">
        <v>6</v>
      </c>
      <c r="J155" s="368">
        <v>7</v>
      </c>
      <c r="K155" s="366">
        <v>44777</v>
      </c>
      <c r="L155" s="368" t="s">
        <v>948</v>
      </c>
      <c r="M155" s="368">
        <v>1</v>
      </c>
      <c r="N155" s="368">
        <v>12</v>
      </c>
      <c r="O155" s="369" t="s">
        <v>946</v>
      </c>
      <c r="P155" s="369">
        <v>0</v>
      </c>
      <c r="Q155" s="370">
        <v>0</v>
      </c>
      <c r="R155" s="370">
        <v>5</v>
      </c>
      <c r="S155" s="371" t="s">
        <v>1074</v>
      </c>
      <c r="T155" s="371" t="s">
        <v>200</v>
      </c>
      <c r="U155" s="371" t="s">
        <v>200</v>
      </c>
      <c r="V155" s="393">
        <v>3410261</v>
      </c>
      <c r="W155" s="371" t="s">
        <v>201</v>
      </c>
      <c r="X155" s="378" t="s">
        <v>1239</v>
      </c>
      <c r="Y155" s="392" t="s">
        <v>55</v>
      </c>
      <c r="Z155" s="395" t="s">
        <v>1146</v>
      </c>
      <c r="AA155" s="395" t="s">
        <v>1147</v>
      </c>
      <c r="AB155" s="392" t="s">
        <v>1148</v>
      </c>
      <c r="AC155" s="392" t="s">
        <v>49</v>
      </c>
      <c r="AD155" s="397" t="s">
        <v>49</v>
      </c>
      <c r="AE155" s="375" t="s">
        <v>1149</v>
      </c>
      <c r="AF155" s="376" t="s">
        <v>1247</v>
      </c>
      <c r="AG155" s="376" t="s">
        <v>59</v>
      </c>
    </row>
    <row r="156" spans="1:33" s="110" customFormat="1" hidden="1" x14ac:dyDescent="0.25">
      <c r="A156" s="391">
        <v>131</v>
      </c>
      <c r="B156" s="392" t="s">
        <v>44</v>
      </c>
      <c r="C156" s="363" t="s">
        <v>954</v>
      </c>
      <c r="D156" s="376" t="s">
        <v>1170</v>
      </c>
      <c r="E156" s="394" t="s">
        <v>1144</v>
      </c>
      <c r="F156" s="364">
        <v>30000000</v>
      </c>
      <c r="G156" s="387" t="s">
        <v>1150</v>
      </c>
      <c r="H156" s="366">
        <v>44576</v>
      </c>
      <c r="I156" s="367">
        <v>1</v>
      </c>
      <c r="J156" s="368">
        <v>3</v>
      </c>
      <c r="K156" s="366">
        <v>44652</v>
      </c>
      <c r="L156" s="368" t="s">
        <v>948</v>
      </c>
      <c r="M156" s="368">
        <v>1</v>
      </c>
      <c r="N156" s="368">
        <v>12</v>
      </c>
      <c r="O156" s="369" t="s">
        <v>946</v>
      </c>
      <c r="P156" s="369">
        <v>0</v>
      </c>
      <c r="Q156" s="370">
        <v>0</v>
      </c>
      <c r="R156" s="370">
        <v>5</v>
      </c>
      <c r="S156" s="371" t="s">
        <v>1074</v>
      </c>
      <c r="T156" s="371" t="s">
        <v>200</v>
      </c>
      <c r="U156" s="371" t="s">
        <v>200</v>
      </c>
      <c r="V156" s="393">
        <v>3410261</v>
      </c>
      <c r="W156" s="371" t="s">
        <v>201</v>
      </c>
      <c r="X156" s="378" t="s">
        <v>1240</v>
      </c>
      <c r="Y156" s="392" t="s">
        <v>55</v>
      </c>
      <c r="Z156" s="395" t="s">
        <v>1151</v>
      </c>
      <c r="AA156" s="395" t="s">
        <v>1152</v>
      </c>
      <c r="AB156" s="395" t="s">
        <v>187</v>
      </c>
      <c r="AC156" s="392" t="s">
        <v>49</v>
      </c>
      <c r="AD156" s="397" t="s">
        <v>49</v>
      </c>
      <c r="AE156" s="399">
        <v>78181500</v>
      </c>
      <c r="AF156" s="376" t="s">
        <v>1247</v>
      </c>
      <c r="AG156" s="376" t="s">
        <v>59</v>
      </c>
    </row>
    <row r="157" spans="1:33" ht="15" hidden="1" customHeight="1" x14ac:dyDescent="0.25">
      <c r="A157" s="391">
        <v>132</v>
      </c>
      <c r="B157" s="392" t="s">
        <v>44</v>
      </c>
      <c r="C157" s="363" t="s">
        <v>954</v>
      </c>
      <c r="D157" s="376" t="s">
        <v>1170</v>
      </c>
      <c r="E157" s="392" t="s">
        <v>874</v>
      </c>
      <c r="F157" s="364">
        <v>5000000</v>
      </c>
      <c r="G157" s="387"/>
      <c r="H157" s="366">
        <v>44621</v>
      </c>
      <c r="I157" s="367">
        <v>3</v>
      </c>
      <c r="J157" s="368">
        <v>4</v>
      </c>
      <c r="K157" s="366">
        <v>44682</v>
      </c>
      <c r="L157" s="368" t="s">
        <v>948</v>
      </c>
      <c r="M157" s="368">
        <v>1</v>
      </c>
      <c r="N157" s="368">
        <v>1</v>
      </c>
      <c r="O157" s="369" t="s">
        <v>946</v>
      </c>
      <c r="P157" s="369">
        <v>0</v>
      </c>
      <c r="Q157" s="370">
        <v>0</v>
      </c>
      <c r="R157" s="370">
        <v>5</v>
      </c>
      <c r="S157" s="371" t="s">
        <v>1074</v>
      </c>
      <c r="T157" s="371" t="s">
        <v>200</v>
      </c>
      <c r="U157" s="371" t="s">
        <v>200</v>
      </c>
      <c r="V157" s="393">
        <v>3410261</v>
      </c>
      <c r="W157" s="371" t="s">
        <v>201</v>
      </c>
      <c r="X157" s="378" t="s">
        <v>1241</v>
      </c>
      <c r="Y157" s="392" t="s">
        <v>55</v>
      </c>
      <c r="Z157" s="395" t="s">
        <v>1153</v>
      </c>
      <c r="AA157" s="395" t="s">
        <v>1154</v>
      </c>
      <c r="AB157" s="392" t="s">
        <v>1155</v>
      </c>
      <c r="AC157" s="392" t="s">
        <v>49</v>
      </c>
      <c r="AD157" s="397" t="s">
        <v>49</v>
      </c>
      <c r="AE157" s="375" t="s">
        <v>1156</v>
      </c>
      <c r="AF157" s="376" t="s">
        <v>1247</v>
      </c>
      <c r="AG157" s="376" t="s">
        <v>59</v>
      </c>
    </row>
    <row r="158" spans="1:33" ht="15" hidden="1" customHeight="1" x14ac:dyDescent="0.25">
      <c r="A158" s="391" t="s">
        <v>49</v>
      </c>
      <c r="B158" s="392" t="s">
        <v>44</v>
      </c>
      <c r="C158" s="378" t="s">
        <v>49</v>
      </c>
      <c r="D158" s="378"/>
      <c r="E158" s="394" t="s">
        <v>1125</v>
      </c>
      <c r="F158" s="364">
        <v>4830000</v>
      </c>
      <c r="G158" s="387"/>
      <c r="H158" s="366" t="s">
        <v>49</v>
      </c>
      <c r="I158" s="368" t="s">
        <v>49</v>
      </c>
      <c r="J158" s="368" t="s">
        <v>49</v>
      </c>
      <c r="K158" s="366" t="s">
        <v>49</v>
      </c>
      <c r="L158" s="382" t="s">
        <v>49</v>
      </c>
      <c r="M158" s="382" t="s">
        <v>49</v>
      </c>
      <c r="N158" s="368" t="s">
        <v>49</v>
      </c>
      <c r="O158" s="369" t="s">
        <v>946</v>
      </c>
      <c r="P158" s="369">
        <v>0</v>
      </c>
      <c r="Q158" s="370">
        <v>0</v>
      </c>
      <c r="R158" s="370">
        <v>5</v>
      </c>
      <c r="S158" s="371" t="s">
        <v>1074</v>
      </c>
      <c r="T158" s="371" t="s">
        <v>200</v>
      </c>
      <c r="U158" s="371" t="s">
        <v>200</v>
      </c>
      <c r="V158" s="393">
        <v>3410261</v>
      </c>
      <c r="W158" s="371" t="s">
        <v>201</v>
      </c>
      <c r="X158" s="378" t="s">
        <v>1125</v>
      </c>
      <c r="Y158" s="392" t="s">
        <v>55</v>
      </c>
      <c r="Z158" s="395" t="s">
        <v>1157</v>
      </c>
      <c r="AA158" s="395" t="s">
        <v>1158</v>
      </c>
      <c r="AB158" s="392" t="s">
        <v>1159</v>
      </c>
      <c r="AC158" s="392" t="s">
        <v>49</v>
      </c>
      <c r="AD158" s="397" t="s">
        <v>49</v>
      </c>
      <c r="AE158" s="392" t="s">
        <v>49</v>
      </c>
      <c r="AF158" s="376" t="s">
        <v>1247</v>
      </c>
      <c r="AG158" s="398" t="s">
        <v>59</v>
      </c>
    </row>
    <row r="159" spans="1:33" ht="15" hidden="1" customHeight="1" x14ac:dyDescent="0.25">
      <c r="A159" s="391" t="s">
        <v>49</v>
      </c>
      <c r="B159" s="392" t="s">
        <v>44</v>
      </c>
      <c r="C159" s="378" t="s">
        <v>49</v>
      </c>
      <c r="D159" s="378"/>
      <c r="E159" s="394" t="s">
        <v>1125</v>
      </c>
      <c r="F159" s="364">
        <v>12000000</v>
      </c>
      <c r="G159" s="387"/>
      <c r="H159" s="366" t="s">
        <v>49</v>
      </c>
      <c r="I159" s="368" t="s">
        <v>49</v>
      </c>
      <c r="J159" s="368" t="s">
        <v>49</v>
      </c>
      <c r="K159" s="366" t="s">
        <v>49</v>
      </c>
      <c r="L159" s="382" t="s">
        <v>49</v>
      </c>
      <c r="M159" s="382" t="s">
        <v>49</v>
      </c>
      <c r="N159" s="368" t="s">
        <v>49</v>
      </c>
      <c r="O159" s="369" t="s">
        <v>946</v>
      </c>
      <c r="P159" s="369">
        <v>0</v>
      </c>
      <c r="Q159" s="370">
        <v>0</v>
      </c>
      <c r="R159" s="370">
        <v>5</v>
      </c>
      <c r="S159" s="371" t="s">
        <v>1074</v>
      </c>
      <c r="T159" s="371" t="s">
        <v>200</v>
      </c>
      <c r="U159" s="371" t="s">
        <v>200</v>
      </c>
      <c r="V159" s="393">
        <v>3410261</v>
      </c>
      <c r="W159" s="371" t="s">
        <v>201</v>
      </c>
      <c r="X159" s="378" t="s">
        <v>1125</v>
      </c>
      <c r="Y159" s="392" t="s">
        <v>55</v>
      </c>
      <c r="Z159" s="395" t="s">
        <v>1160</v>
      </c>
      <c r="AA159" s="395" t="s">
        <v>1161</v>
      </c>
      <c r="AB159" s="392" t="s">
        <v>1162</v>
      </c>
      <c r="AC159" s="392" t="s">
        <v>49</v>
      </c>
      <c r="AD159" s="397" t="s">
        <v>49</v>
      </c>
      <c r="AE159" s="392" t="s">
        <v>49</v>
      </c>
      <c r="AF159" s="376" t="s">
        <v>1247</v>
      </c>
      <c r="AG159" s="398" t="s">
        <v>59</v>
      </c>
    </row>
    <row r="160" spans="1:33" ht="15" customHeight="1" x14ac:dyDescent="0.25">
      <c r="A160" s="350"/>
      <c r="B160" s="205"/>
      <c r="C160" s="351"/>
      <c r="D160" s="351"/>
      <c r="E160" s="351"/>
      <c r="F160" s="190"/>
      <c r="G160" s="220"/>
      <c r="H160" s="352"/>
      <c r="I160" s="352"/>
      <c r="J160" s="353"/>
      <c r="K160" s="354"/>
      <c r="L160" s="355"/>
      <c r="M160" s="355"/>
      <c r="N160" s="406"/>
      <c r="O160" s="356"/>
      <c r="P160" s="356"/>
      <c r="Q160" s="356"/>
      <c r="R160" s="356"/>
      <c r="S160" s="357"/>
      <c r="T160" s="357"/>
      <c r="U160" s="357"/>
      <c r="V160" s="357"/>
      <c r="W160" s="357"/>
      <c r="X160" s="205"/>
      <c r="Y160" s="206"/>
      <c r="Z160" s="358"/>
      <c r="AA160" s="351"/>
      <c r="AB160" s="351"/>
      <c r="AC160" s="359"/>
      <c r="AD160" s="360"/>
      <c r="AE160" s="361"/>
      <c r="AF160" s="361"/>
      <c r="AG160" s="361"/>
    </row>
    <row r="161" spans="1:33" ht="15" customHeight="1" x14ac:dyDescent="0.25">
      <c r="A161" s="116"/>
      <c r="B161" s="136"/>
      <c r="D161" s="132"/>
      <c r="G161" s="220"/>
      <c r="L161" s="141"/>
      <c r="M161" s="141"/>
      <c r="N161" s="407"/>
      <c r="O161" s="332"/>
      <c r="P161" s="332"/>
      <c r="Q161" s="332"/>
      <c r="R161" s="332"/>
      <c r="S161" s="327"/>
      <c r="T161" s="327"/>
      <c r="U161" s="327"/>
      <c r="V161" s="327"/>
      <c r="W161" s="327"/>
      <c r="Y161" s="142"/>
      <c r="Z161" s="133"/>
      <c r="AA161" s="132"/>
      <c r="AB161" s="132"/>
      <c r="AC161" s="131"/>
      <c r="AD161" s="188"/>
      <c r="AE161" s="137"/>
      <c r="AF161" s="137"/>
      <c r="AG161" s="137"/>
    </row>
    <row r="162" spans="1:33" ht="15" customHeight="1" x14ac:dyDescent="0.25">
      <c r="A162" s="116"/>
      <c r="B162" s="136"/>
      <c r="C162" s="132"/>
      <c r="D162" s="132"/>
      <c r="E162" s="132"/>
      <c r="F162" s="49"/>
      <c r="G162" s="49"/>
      <c r="H162" s="140"/>
      <c r="I162" s="140"/>
      <c r="J162" s="130"/>
      <c r="K162" s="129"/>
      <c r="L162" s="141"/>
      <c r="M162" s="141"/>
      <c r="N162" s="407"/>
      <c r="O162" s="332"/>
      <c r="P162" s="332"/>
      <c r="Q162" s="332"/>
      <c r="R162" s="332"/>
      <c r="S162" s="327"/>
      <c r="T162" s="327"/>
      <c r="U162" s="327"/>
      <c r="V162" s="327"/>
      <c r="W162" s="327"/>
      <c r="X162" s="136"/>
      <c r="Y162" s="142"/>
      <c r="Z162" s="133"/>
      <c r="AA162" s="132"/>
      <c r="AB162" s="132"/>
      <c r="AC162" s="131"/>
      <c r="AD162" s="188"/>
      <c r="AE162" s="137"/>
      <c r="AF162" s="137"/>
      <c r="AG162" s="137"/>
    </row>
    <row r="163" spans="1:33" ht="15" customHeight="1" x14ac:dyDescent="0.25">
      <c r="A163" s="116"/>
      <c r="B163" s="136"/>
      <c r="C163" s="132"/>
      <c r="D163" s="132"/>
      <c r="E163" s="132"/>
      <c r="F163" s="49"/>
      <c r="G163" s="49"/>
      <c r="H163" s="140"/>
      <c r="I163" s="140"/>
      <c r="J163" s="130"/>
      <c r="K163" s="129"/>
      <c r="L163" s="141"/>
      <c r="M163" s="141"/>
      <c r="N163" s="407"/>
      <c r="O163" s="332"/>
      <c r="P163" s="332"/>
      <c r="Q163" s="332"/>
      <c r="R163" s="332"/>
      <c r="S163" s="327"/>
      <c r="T163" s="327"/>
      <c r="U163" s="327"/>
      <c r="V163" s="327"/>
      <c r="W163" s="327"/>
      <c r="X163" s="136"/>
      <c r="Y163" s="132"/>
      <c r="Z163" s="133"/>
      <c r="AA163" s="134"/>
      <c r="AB163" s="132"/>
      <c r="AC163" s="131"/>
      <c r="AD163" s="135"/>
      <c r="AE163" s="137"/>
      <c r="AF163" s="137"/>
      <c r="AG163" s="137"/>
    </row>
    <row r="164" spans="1:33" ht="15" customHeight="1" x14ac:dyDescent="0.25">
      <c r="A164" s="116"/>
      <c r="B164" s="132"/>
      <c r="C164" s="132"/>
      <c r="D164" s="132"/>
      <c r="E164" s="132"/>
      <c r="F164" s="49"/>
      <c r="G164" s="49"/>
      <c r="H164" s="140"/>
      <c r="I164" s="140"/>
      <c r="J164" s="130"/>
      <c r="K164" s="129"/>
      <c r="L164" s="131"/>
      <c r="M164" s="131"/>
      <c r="N164" s="407"/>
      <c r="O164" s="332"/>
      <c r="P164" s="332"/>
      <c r="Q164" s="332"/>
      <c r="R164" s="332"/>
      <c r="S164" s="327"/>
      <c r="T164" s="327"/>
      <c r="U164" s="327"/>
      <c r="V164" s="327"/>
      <c r="W164" s="327"/>
      <c r="X164" s="136"/>
      <c r="Y164" s="132"/>
      <c r="Z164" s="133"/>
      <c r="AA164" s="132"/>
      <c r="AB164" s="132"/>
      <c r="AC164" s="131"/>
      <c r="AD164" s="135"/>
      <c r="AE164" s="137"/>
      <c r="AF164" s="137"/>
      <c r="AG164" s="137"/>
    </row>
    <row r="165" spans="1:33" ht="15" customHeight="1" x14ac:dyDescent="0.25">
      <c r="A165" s="116"/>
      <c r="B165" s="132"/>
      <c r="C165" s="132"/>
      <c r="D165" s="132"/>
      <c r="E165" s="132"/>
      <c r="F165" s="49"/>
      <c r="G165" s="49"/>
      <c r="H165" s="129"/>
      <c r="I165" s="129"/>
      <c r="J165" s="130"/>
      <c r="K165" s="129"/>
      <c r="L165" s="131"/>
      <c r="M165" s="131"/>
      <c r="N165" s="407"/>
      <c r="O165" s="332"/>
      <c r="P165" s="332"/>
      <c r="Q165" s="332"/>
      <c r="R165" s="332"/>
      <c r="S165" s="327"/>
      <c r="T165" s="327"/>
      <c r="U165" s="327"/>
      <c r="V165" s="327"/>
      <c r="W165" s="327"/>
      <c r="X165" s="136"/>
      <c r="Y165" s="132"/>
      <c r="Z165" s="133"/>
      <c r="AA165" s="134"/>
      <c r="AB165" s="132"/>
      <c r="AC165" s="131"/>
      <c r="AD165" s="135"/>
      <c r="AE165" s="137"/>
      <c r="AF165" s="137"/>
      <c r="AG165" s="137"/>
    </row>
    <row r="166" spans="1:33" ht="15" customHeight="1" x14ac:dyDescent="0.25">
      <c r="A166" s="116"/>
      <c r="B166" s="136"/>
      <c r="C166" s="132"/>
      <c r="D166" s="132"/>
      <c r="E166" s="132"/>
      <c r="F166" s="49"/>
      <c r="G166" s="49"/>
      <c r="H166" s="140"/>
      <c r="I166" s="140"/>
      <c r="J166" s="130"/>
      <c r="K166" s="129"/>
      <c r="L166" s="141"/>
      <c r="M166" s="141"/>
      <c r="N166" s="407"/>
      <c r="O166" s="332"/>
      <c r="P166" s="332"/>
      <c r="Q166" s="332"/>
      <c r="R166" s="332"/>
      <c r="S166" s="327"/>
      <c r="T166" s="327"/>
      <c r="U166" s="327"/>
      <c r="V166" s="327"/>
      <c r="W166" s="327"/>
      <c r="X166" s="136"/>
      <c r="Y166" s="132"/>
      <c r="Z166" s="133"/>
      <c r="AA166" s="134"/>
      <c r="AB166" s="132"/>
      <c r="AC166" s="131"/>
      <c r="AD166" s="135"/>
      <c r="AE166" s="137"/>
      <c r="AF166" s="137"/>
      <c r="AG166" s="137"/>
    </row>
    <row r="167" spans="1:33" ht="15" customHeight="1" x14ac:dyDescent="0.25">
      <c r="A167" s="116"/>
      <c r="B167" s="136"/>
      <c r="C167" s="132"/>
      <c r="D167" s="132"/>
      <c r="E167" s="132"/>
      <c r="F167" s="49"/>
      <c r="G167" s="49"/>
      <c r="H167" s="140"/>
      <c r="I167" s="140"/>
      <c r="J167" s="130"/>
      <c r="K167" s="129"/>
      <c r="L167" s="141"/>
      <c r="M167" s="141"/>
      <c r="N167" s="407"/>
      <c r="O167" s="332"/>
      <c r="P167" s="332"/>
      <c r="Q167" s="332"/>
      <c r="R167" s="332"/>
      <c r="S167" s="327"/>
      <c r="T167" s="327"/>
      <c r="U167" s="327"/>
      <c r="V167" s="327"/>
      <c r="W167" s="327"/>
      <c r="X167" s="136"/>
      <c r="Y167" s="132"/>
      <c r="Z167" s="133"/>
      <c r="AA167" s="134"/>
      <c r="AB167" s="132"/>
      <c r="AC167" s="131"/>
      <c r="AD167" s="135"/>
      <c r="AE167" s="137"/>
      <c r="AF167" s="137"/>
      <c r="AG167" s="137"/>
    </row>
    <row r="168" spans="1:33" x14ac:dyDescent="0.25">
      <c r="A168" s="116"/>
      <c r="B168" s="136"/>
      <c r="C168" s="132"/>
      <c r="D168" s="132"/>
      <c r="E168" s="132"/>
      <c r="F168" s="49"/>
      <c r="G168" s="49"/>
      <c r="H168" s="140"/>
      <c r="I168" s="140"/>
      <c r="J168" s="130"/>
      <c r="K168" s="129"/>
      <c r="L168" s="141"/>
      <c r="M168" s="141"/>
      <c r="N168" s="407"/>
      <c r="O168" s="332"/>
      <c r="P168" s="332"/>
      <c r="Q168" s="332"/>
      <c r="R168" s="332"/>
      <c r="S168" s="327"/>
      <c r="T168" s="327"/>
      <c r="U168" s="327"/>
      <c r="V168" s="327"/>
      <c r="W168" s="327"/>
      <c r="X168" s="136"/>
      <c r="Y168" s="132"/>
      <c r="Z168" s="133"/>
      <c r="AA168" s="134"/>
      <c r="AB168" s="132"/>
      <c r="AC168" s="131"/>
      <c r="AD168" s="135"/>
      <c r="AE168" s="132"/>
      <c r="AF168" s="132"/>
      <c r="AG168" s="137"/>
    </row>
    <row r="169" spans="1:33" ht="15" customHeight="1" x14ac:dyDescent="0.25">
      <c r="A169" s="116"/>
      <c r="B169" s="136"/>
      <c r="C169" s="132"/>
      <c r="D169" s="132"/>
      <c r="E169" s="132"/>
      <c r="F169" s="49"/>
      <c r="G169" s="49"/>
      <c r="H169" s="140"/>
      <c r="I169" s="140"/>
      <c r="J169" s="130"/>
      <c r="K169" s="129"/>
      <c r="L169" s="141"/>
      <c r="M169" s="141"/>
      <c r="N169" s="407"/>
      <c r="O169" s="332"/>
      <c r="P169" s="332"/>
      <c r="Q169" s="332"/>
      <c r="R169" s="332"/>
      <c r="S169" s="327"/>
      <c r="T169" s="327"/>
      <c r="U169" s="327"/>
      <c r="V169" s="327"/>
      <c r="W169" s="327"/>
      <c r="X169" s="136"/>
      <c r="Y169" s="132"/>
      <c r="Z169" s="133"/>
      <c r="AA169" s="132"/>
      <c r="AB169" s="132"/>
      <c r="AC169" s="131"/>
      <c r="AD169" s="135"/>
      <c r="AE169" s="137"/>
      <c r="AF169" s="137"/>
      <c r="AG169" s="137"/>
    </row>
    <row r="170" spans="1:33" ht="15" customHeight="1" x14ac:dyDescent="0.25">
      <c r="A170" s="116"/>
      <c r="B170" s="136"/>
      <c r="C170" s="132"/>
      <c r="D170" s="132"/>
      <c r="E170" s="132"/>
      <c r="F170" s="49"/>
      <c r="G170" s="49"/>
      <c r="H170" s="140"/>
      <c r="I170" s="140"/>
      <c r="J170" s="130"/>
      <c r="K170" s="129"/>
      <c r="L170" s="141"/>
      <c r="M170" s="141"/>
      <c r="N170" s="407"/>
      <c r="O170" s="332"/>
      <c r="P170" s="332"/>
      <c r="Q170" s="332"/>
      <c r="R170" s="332"/>
      <c r="S170" s="327"/>
      <c r="T170" s="327"/>
      <c r="U170" s="327"/>
      <c r="V170" s="327"/>
      <c r="W170" s="327"/>
      <c r="X170" s="136"/>
      <c r="Y170" s="142"/>
      <c r="Z170" s="133"/>
      <c r="AA170" s="132"/>
      <c r="AB170" s="132"/>
      <c r="AC170" s="131"/>
      <c r="AD170" s="135"/>
      <c r="AE170" s="137"/>
      <c r="AF170" s="137"/>
      <c r="AG170" s="137"/>
    </row>
    <row r="171" spans="1:33" ht="15" customHeight="1" x14ac:dyDescent="0.25">
      <c r="A171" s="116"/>
      <c r="B171" s="136"/>
      <c r="C171" s="132"/>
      <c r="D171" s="132"/>
      <c r="E171" s="132"/>
      <c r="F171" s="49"/>
      <c r="G171" s="235"/>
      <c r="H171" s="140"/>
      <c r="I171" s="140"/>
      <c r="J171" s="130"/>
      <c r="K171" s="129"/>
      <c r="L171" s="141"/>
      <c r="M171" s="141"/>
      <c r="N171" s="407"/>
      <c r="O171" s="332"/>
      <c r="P171" s="332"/>
      <c r="Q171" s="332"/>
      <c r="R171" s="332"/>
      <c r="S171" s="327"/>
      <c r="T171" s="327"/>
      <c r="U171" s="327"/>
      <c r="V171" s="327"/>
      <c r="W171" s="327"/>
      <c r="X171" s="136"/>
      <c r="Y171" s="132"/>
      <c r="Z171" s="133"/>
      <c r="AA171" s="132"/>
      <c r="AB171" s="132"/>
      <c r="AC171" s="131"/>
      <c r="AD171" s="135"/>
      <c r="AE171" s="137"/>
      <c r="AF171" s="137"/>
      <c r="AG171" s="137"/>
    </row>
    <row r="172" spans="1:33" ht="15" customHeight="1" x14ac:dyDescent="0.25">
      <c r="A172" s="116"/>
      <c r="B172" s="136"/>
      <c r="C172" s="132"/>
      <c r="D172" s="132"/>
      <c r="E172" s="132"/>
      <c r="F172" s="49"/>
      <c r="G172" s="49"/>
      <c r="H172" s="140"/>
      <c r="I172" s="140"/>
      <c r="J172" s="130"/>
      <c r="K172" s="129"/>
      <c r="L172" s="141"/>
      <c r="M172" s="141"/>
      <c r="N172" s="407"/>
      <c r="O172" s="332"/>
      <c r="P172" s="332"/>
      <c r="Q172" s="332"/>
      <c r="R172" s="332"/>
      <c r="S172" s="327"/>
      <c r="T172" s="327"/>
      <c r="U172" s="327"/>
      <c r="V172" s="327"/>
      <c r="W172" s="327"/>
      <c r="X172" s="136"/>
      <c r="Y172" s="132"/>
      <c r="Z172" s="133"/>
      <c r="AA172" s="132"/>
      <c r="AB172" s="132"/>
      <c r="AC172" s="131"/>
      <c r="AD172" s="135"/>
      <c r="AE172" s="137"/>
      <c r="AF172" s="137"/>
      <c r="AG172" s="137"/>
    </row>
    <row r="173" spans="1:33" ht="15" customHeight="1" x14ac:dyDescent="0.25">
      <c r="A173" s="116"/>
      <c r="B173" s="136"/>
      <c r="C173" s="132"/>
      <c r="D173" s="132"/>
      <c r="E173" s="132"/>
      <c r="F173" s="49"/>
      <c r="G173" s="49"/>
      <c r="H173" s="140"/>
      <c r="I173" s="140"/>
      <c r="J173" s="130"/>
      <c r="K173" s="129"/>
      <c r="L173" s="141"/>
      <c r="M173" s="141"/>
      <c r="N173" s="407"/>
      <c r="O173" s="332"/>
      <c r="P173" s="332"/>
      <c r="Q173" s="332"/>
      <c r="R173" s="332"/>
      <c r="S173" s="327"/>
      <c r="T173" s="327"/>
      <c r="U173" s="327"/>
      <c r="V173" s="327"/>
      <c r="W173" s="327"/>
      <c r="X173" s="136"/>
      <c r="Y173" s="132"/>
      <c r="Z173" s="133"/>
      <c r="AA173" s="134"/>
      <c r="AB173" s="132"/>
      <c r="AC173" s="131"/>
      <c r="AD173" s="135"/>
      <c r="AE173" s="137"/>
      <c r="AF173" s="137"/>
      <c r="AG173" s="137"/>
    </row>
    <row r="174" spans="1:33" ht="15" customHeight="1" x14ac:dyDescent="0.25">
      <c r="A174" s="116"/>
      <c r="B174" s="136"/>
      <c r="C174" s="132"/>
      <c r="D174" s="132"/>
      <c r="E174" s="132"/>
      <c r="F174" s="49"/>
      <c r="G174" s="49"/>
      <c r="H174" s="140"/>
      <c r="I174" s="140"/>
      <c r="J174" s="130"/>
      <c r="K174" s="129"/>
      <c r="L174" s="141"/>
      <c r="M174" s="141"/>
      <c r="N174" s="407"/>
      <c r="O174" s="332"/>
      <c r="P174" s="332"/>
      <c r="Q174" s="332"/>
      <c r="R174" s="332"/>
      <c r="S174" s="327"/>
      <c r="T174" s="327"/>
      <c r="U174" s="327"/>
      <c r="V174" s="327"/>
      <c r="W174" s="327"/>
      <c r="X174" s="136"/>
      <c r="Y174" s="142"/>
      <c r="Z174" s="133"/>
      <c r="AA174" s="132"/>
      <c r="AB174" s="132"/>
      <c r="AC174" s="131"/>
      <c r="AD174" s="135"/>
      <c r="AE174" s="137"/>
      <c r="AF174" s="137"/>
      <c r="AG174" s="137"/>
    </row>
    <row r="175" spans="1:33" ht="15" customHeight="1" x14ac:dyDescent="0.25">
      <c r="A175" s="116"/>
      <c r="B175" s="136"/>
      <c r="C175" s="132"/>
      <c r="D175" s="132"/>
      <c r="E175" s="132"/>
      <c r="F175" s="49"/>
      <c r="G175" s="49"/>
      <c r="H175" s="140"/>
      <c r="I175" s="140"/>
      <c r="J175" s="130"/>
      <c r="K175" s="129"/>
      <c r="L175" s="141"/>
      <c r="M175" s="141"/>
      <c r="N175" s="407"/>
      <c r="O175" s="332"/>
      <c r="P175" s="332"/>
      <c r="Q175" s="332"/>
      <c r="R175" s="332"/>
      <c r="S175" s="327"/>
      <c r="T175" s="327"/>
      <c r="U175" s="327"/>
      <c r="V175" s="327"/>
      <c r="W175" s="327"/>
      <c r="X175" s="136"/>
      <c r="Y175" s="142"/>
      <c r="Z175" s="133"/>
      <c r="AA175" s="132"/>
      <c r="AB175" s="132"/>
      <c r="AC175" s="131"/>
      <c r="AD175" s="135"/>
      <c r="AE175" s="137"/>
      <c r="AF175" s="137"/>
      <c r="AG175" s="137"/>
    </row>
    <row r="176" spans="1:33" ht="15" customHeight="1" x14ac:dyDescent="0.25">
      <c r="A176" s="116"/>
      <c r="B176" s="136"/>
      <c r="C176" s="132"/>
      <c r="D176" s="132"/>
      <c r="E176" s="132"/>
      <c r="F176" s="49"/>
      <c r="G176" s="49"/>
      <c r="H176" s="140"/>
      <c r="I176" s="140"/>
      <c r="J176" s="130"/>
      <c r="K176" s="129"/>
      <c r="L176" s="141"/>
      <c r="M176" s="141"/>
      <c r="N176" s="407"/>
      <c r="O176" s="332"/>
      <c r="P176" s="332"/>
      <c r="Q176" s="332"/>
      <c r="R176" s="332"/>
      <c r="S176" s="327"/>
      <c r="T176" s="327"/>
      <c r="U176" s="327"/>
      <c r="V176" s="327"/>
      <c r="W176" s="327"/>
      <c r="X176" s="136"/>
      <c r="Y176" s="142"/>
      <c r="Z176" s="133"/>
      <c r="AA176" s="132"/>
      <c r="AB176" s="132"/>
      <c r="AC176" s="131"/>
      <c r="AD176" s="188"/>
      <c r="AE176" s="137"/>
      <c r="AF176" s="137"/>
      <c r="AG176" s="137"/>
    </row>
    <row r="177" spans="1:33" ht="15" customHeight="1" x14ac:dyDescent="0.25">
      <c r="A177" s="115"/>
      <c r="B177" s="136"/>
      <c r="C177" s="132"/>
      <c r="D177" s="132"/>
      <c r="E177" s="132"/>
      <c r="F177" s="49"/>
      <c r="G177" s="49"/>
      <c r="H177" s="140"/>
      <c r="I177" s="140"/>
      <c r="J177" s="130"/>
      <c r="K177" s="129"/>
      <c r="L177" s="141"/>
      <c r="M177" s="141"/>
      <c r="N177" s="407"/>
      <c r="O177" s="332"/>
      <c r="P177" s="332"/>
      <c r="Q177" s="332"/>
      <c r="R177" s="332"/>
      <c r="S177" s="327"/>
      <c r="T177" s="327"/>
      <c r="U177" s="327"/>
      <c r="V177" s="327"/>
      <c r="W177" s="327"/>
      <c r="X177" s="136"/>
      <c r="Y177" s="136"/>
      <c r="Z177" s="133"/>
      <c r="AA177" s="132"/>
      <c r="AB177" s="132"/>
      <c r="AC177" s="131"/>
      <c r="AD177" s="135"/>
      <c r="AE177" s="137"/>
      <c r="AF177" s="137"/>
      <c r="AG177" s="136"/>
    </row>
    <row r="178" spans="1:33" ht="15" customHeight="1" x14ac:dyDescent="0.25">
      <c r="A178" s="116"/>
      <c r="B178" s="136"/>
      <c r="C178" s="132"/>
      <c r="D178" s="132"/>
      <c r="E178" s="132"/>
      <c r="F178" s="49"/>
      <c r="G178" s="49"/>
      <c r="H178" s="140"/>
      <c r="I178" s="140"/>
      <c r="J178" s="130"/>
      <c r="K178" s="129"/>
      <c r="L178" s="141"/>
      <c r="M178" s="141"/>
      <c r="N178" s="407"/>
      <c r="O178" s="332"/>
      <c r="P178" s="332"/>
      <c r="Q178" s="332"/>
      <c r="R178" s="332"/>
      <c r="S178" s="327"/>
      <c r="T178" s="327"/>
      <c r="U178" s="327"/>
      <c r="V178" s="327"/>
      <c r="W178" s="327"/>
      <c r="X178" s="136"/>
      <c r="Y178" s="142"/>
      <c r="Z178" s="133"/>
      <c r="AA178" s="132"/>
      <c r="AB178" s="132"/>
      <c r="AC178" s="131"/>
      <c r="AD178" s="135"/>
      <c r="AE178" s="132"/>
      <c r="AF178" s="132"/>
      <c r="AG178" s="136"/>
    </row>
    <row r="179" spans="1:33" ht="15" customHeight="1" x14ac:dyDescent="0.25">
      <c r="A179" s="116"/>
      <c r="B179" s="136"/>
      <c r="C179" s="132"/>
      <c r="D179" s="132"/>
      <c r="E179" s="132"/>
      <c r="F179" s="49"/>
      <c r="G179" s="49"/>
      <c r="H179" s="140"/>
      <c r="I179" s="140"/>
      <c r="J179" s="130"/>
      <c r="K179" s="129"/>
      <c r="L179" s="141"/>
      <c r="M179" s="141"/>
      <c r="N179" s="407"/>
      <c r="O179" s="332"/>
      <c r="P179" s="332"/>
      <c r="Q179" s="332"/>
      <c r="R179" s="332"/>
      <c r="S179" s="327"/>
      <c r="T179" s="327"/>
      <c r="U179" s="327"/>
      <c r="V179" s="327"/>
      <c r="W179" s="327"/>
      <c r="X179" s="136"/>
      <c r="Y179" s="132"/>
      <c r="Z179" s="133"/>
      <c r="AA179" s="132"/>
      <c r="AB179" s="132"/>
      <c r="AC179" s="131"/>
      <c r="AD179" s="135"/>
      <c r="AE179" s="137"/>
      <c r="AF179" s="137"/>
      <c r="AG179" s="136"/>
    </row>
    <row r="180" spans="1:33" ht="15" customHeight="1" x14ac:dyDescent="0.25">
      <c r="A180" s="114"/>
      <c r="B180" s="132"/>
      <c r="C180" s="132"/>
      <c r="D180" s="132"/>
      <c r="E180" s="132"/>
      <c r="F180" s="49"/>
      <c r="G180" s="49"/>
      <c r="H180" s="140"/>
      <c r="I180" s="140"/>
      <c r="J180" s="130"/>
      <c r="K180" s="129"/>
      <c r="L180" s="131"/>
      <c r="M180" s="131"/>
      <c r="N180" s="408"/>
      <c r="O180" s="332"/>
      <c r="P180" s="332"/>
      <c r="Q180" s="332"/>
      <c r="R180" s="332"/>
      <c r="S180" s="327"/>
      <c r="T180" s="327"/>
      <c r="U180" s="327"/>
      <c r="V180" s="327"/>
      <c r="W180" s="327"/>
      <c r="X180" s="132"/>
      <c r="Y180" s="132"/>
      <c r="Z180" s="133"/>
      <c r="AA180" s="134"/>
      <c r="AB180" s="132"/>
      <c r="AC180" s="131"/>
      <c r="AD180" s="135"/>
      <c r="AE180" s="132"/>
      <c r="AF180" s="132"/>
      <c r="AG180" s="137"/>
    </row>
    <row r="181" spans="1:33" ht="15" customHeight="1" x14ac:dyDescent="0.25">
      <c r="A181" s="116"/>
      <c r="B181" s="136"/>
      <c r="C181" s="132"/>
      <c r="D181" s="132"/>
      <c r="E181" s="132"/>
      <c r="F181" s="49"/>
      <c r="G181" s="49"/>
      <c r="H181" s="140"/>
      <c r="I181" s="140"/>
      <c r="J181" s="130"/>
      <c r="K181" s="129"/>
      <c r="L181" s="141"/>
      <c r="M181" s="141"/>
      <c r="N181" s="407"/>
      <c r="O181" s="332"/>
      <c r="P181" s="332"/>
      <c r="Q181" s="332"/>
      <c r="R181" s="332"/>
      <c r="S181" s="327"/>
      <c r="T181" s="327"/>
      <c r="U181" s="327"/>
      <c r="V181" s="327"/>
      <c r="W181" s="327"/>
      <c r="X181" s="136"/>
      <c r="Y181" s="132"/>
      <c r="Z181" s="133"/>
      <c r="AA181" s="134"/>
      <c r="AB181" s="132"/>
      <c r="AC181" s="131"/>
      <c r="AD181" s="135"/>
      <c r="AE181" s="137"/>
      <c r="AF181" s="137"/>
      <c r="AG181" s="136"/>
    </row>
    <row r="182" spans="1:33" ht="15" customHeight="1" x14ac:dyDescent="0.25">
      <c r="A182" s="116"/>
      <c r="B182" s="136"/>
      <c r="C182" s="132"/>
      <c r="D182" s="132"/>
      <c r="E182" s="132"/>
      <c r="F182" s="49"/>
      <c r="G182" s="49"/>
      <c r="H182" s="140"/>
      <c r="I182" s="140"/>
      <c r="J182" s="130"/>
      <c r="K182" s="129"/>
      <c r="L182" s="141"/>
      <c r="M182" s="141"/>
      <c r="N182" s="407"/>
      <c r="O182" s="332"/>
      <c r="P182" s="332"/>
      <c r="Q182" s="332"/>
      <c r="R182" s="332"/>
      <c r="S182" s="327"/>
      <c r="T182" s="327"/>
      <c r="U182" s="327"/>
      <c r="V182" s="327"/>
      <c r="W182" s="327"/>
      <c r="X182" s="136"/>
      <c r="Y182" s="132"/>
      <c r="Z182" s="133"/>
      <c r="AA182" s="132"/>
      <c r="AB182" s="132"/>
      <c r="AC182" s="131"/>
      <c r="AD182" s="135"/>
      <c r="AE182" s="137"/>
      <c r="AF182" s="137"/>
      <c r="AG182" s="136"/>
    </row>
    <row r="183" spans="1:33" ht="15" customHeight="1" x14ac:dyDescent="0.25">
      <c r="A183" s="116"/>
      <c r="B183" s="136"/>
      <c r="C183" s="132"/>
      <c r="D183" s="132"/>
      <c r="E183" s="132"/>
      <c r="F183" s="49"/>
      <c r="G183" s="49"/>
      <c r="H183" s="140"/>
      <c r="I183" s="140"/>
      <c r="J183" s="130"/>
      <c r="K183" s="129"/>
      <c r="L183" s="141"/>
      <c r="M183" s="141"/>
      <c r="N183" s="407"/>
      <c r="O183" s="332"/>
      <c r="P183" s="332"/>
      <c r="Q183" s="332"/>
      <c r="R183" s="332"/>
      <c r="S183" s="327"/>
      <c r="T183" s="327"/>
      <c r="U183" s="327"/>
      <c r="V183" s="327"/>
      <c r="W183" s="327"/>
      <c r="X183" s="136"/>
      <c r="Y183" s="132"/>
      <c r="Z183" s="133"/>
      <c r="AA183" s="132"/>
      <c r="AB183" s="132"/>
      <c r="AC183" s="131"/>
      <c r="AD183" s="135"/>
      <c r="AE183" s="137"/>
      <c r="AF183" s="137"/>
      <c r="AG183" s="136"/>
    </row>
    <row r="184" spans="1:33" ht="15" customHeight="1" x14ac:dyDescent="0.25">
      <c r="A184" s="116"/>
      <c r="B184" s="132"/>
      <c r="C184" s="132"/>
      <c r="D184" s="132"/>
      <c r="E184" s="132"/>
      <c r="F184" s="146"/>
      <c r="G184" s="49"/>
      <c r="H184" s="140"/>
      <c r="I184" s="140"/>
      <c r="J184" s="130"/>
      <c r="K184" s="129"/>
      <c r="L184" s="141"/>
      <c r="M184" s="141"/>
      <c r="N184" s="407"/>
      <c r="O184" s="332"/>
      <c r="P184" s="332"/>
      <c r="Q184" s="332"/>
      <c r="R184" s="332"/>
      <c r="S184" s="327"/>
      <c r="T184" s="327"/>
      <c r="U184" s="327"/>
      <c r="V184" s="327"/>
      <c r="W184" s="327"/>
      <c r="X184" s="136"/>
      <c r="Y184" s="142"/>
      <c r="Z184" s="133"/>
      <c r="AA184" s="134"/>
      <c r="AB184" s="132"/>
      <c r="AC184" s="131"/>
      <c r="AD184" s="135"/>
      <c r="AE184" s="137"/>
      <c r="AF184" s="137"/>
      <c r="AG184" s="136"/>
    </row>
    <row r="185" spans="1:33" ht="15" customHeight="1" x14ac:dyDescent="0.25">
      <c r="A185" s="116"/>
      <c r="B185" s="132"/>
      <c r="C185" s="132"/>
      <c r="D185" s="132"/>
      <c r="E185" s="132"/>
      <c r="F185" s="47"/>
      <c r="G185" s="49"/>
      <c r="H185" s="140"/>
      <c r="I185" s="140"/>
      <c r="J185" s="130"/>
      <c r="K185" s="129"/>
      <c r="L185" s="141"/>
      <c r="M185" s="141"/>
      <c r="N185" s="407"/>
      <c r="O185" s="332"/>
      <c r="P185" s="332"/>
      <c r="Q185" s="332"/>
      <c r="R185" s="332"/>
      <c r="S185" s="327"/>
      <c r="T185" s="327"/>
      <c r="U185" s="327"/>
      <c r="V185" s="327"/>
      <c r="W185" s="327"/>
      <c r="X185" s="136"/>
      <c r="Y185" s="142"/>
      <c r="Z185" s="133"/>
      <c r="AA185" s="134"/>
      <c r="AB185" s="132"/>
      <c r="AC185" s="131"/>
      <c r="AD185" s="135"/>
      <c r="AE185" s="132"/>
      <c r="AF185" s="132"/>
      <c r="AG185" s="136"/>
    </row>
    <row r="186" spans="1:33" ht="15" customHeight="1" x14ac:dyDescent="0.25">
      <c r="A186" s="116"/>
      <c r="B186" s="132"/>
      <c r="C186" s="132"/>
      <c r="D186" s="132"/>
      <c r="E186" s="132"/>
      <c r="F186" s="47"/>
      <c r="G186" s="49"/>
      <c r="H186" s="140"/>
      <c r="I186" s="140"/>
      <c r="J186" s="130"/>
      <c r="K186" s="129"/>
      <c r="L186" s="141"/>
      <c r="M186" s="141"/>
      <c r="N186" s="407"/>
      <c r="O186" s="332"/>
      <c r="P186" s="332"/>
      <c r="Q186" s="332"/>
      <c r="R186" s="332"/>
      <c r="S186" s="327"/>
      <c r="T186" s="327"/>
      <c r="U186" s="327"/>
      <c r="V186" s="327"/>
      <c r="W186" s="327"/>
      <c r="X186" s="136"/>
      <c r="Y186" s="142"/>
      <c r="Z186" s="133"/>
      <c r="AA186" s="134"/>
      <c r="AB186" s="132"/>
      <c r="AC186" s="131"/>
      <c r="AD186" s="135"/>
      <c r="AE186" s="132"/>
      <c r="AF186" s="132"/>
      <c r="AG186" s="136"/>
    </row>
    <row r="187" spans="1:33" ht="15" customHeight="1" x14ac:dyDescent="0.25">
      <c r="A187" s="116"/>
      <c r="B187" s="132"/>
      <c r="C187" s="132"/>
      <c r="D187" s="132"/>
      <c r="E187" s="132"/>
      <c r="F187" s="47"/>
      <c r="G187" s="47"/>
      <c r="H187" s="140"/>
      <c r="I187" s="140"/>
      <c r="J187" s="130"/>
      <c r="K187" s="129"/>
      <c r="L187" s="141"/>
      <c r="M187" s="141"/>
      <c r="N187" s="407"/>
      <c r="O187" s="332"/>
      <c r="P187" s="332"/>
      <c r="Q187" s="332"/>
      <c r="R187" s="332"/>
      <c r="S187" s="327"/>
      <c r="T187" s="327"/>
      <c r="U187" s="327"/>
      <c r="V187" s="327"/>
      <c r="W187" s="327"/>
      <c r="X187" s="136"/>
      <c r="Y187" s="142"/>
      <c r="Z187" s="133"/>
      <c r="AA187" s="134"/>
      <c r="AB187" s="132"/>
      <c r="AC187" s="131"/>
      <c r="AD187" s="135"/>
      <c r="AE187" s="132"/>
      <c r="AF187" s="132"/>
      <c r="AG187" s="136"/>
    </row>
    <row r="188" spans="1:33" ht="15" customHeight="1" x14ac:dyDescent="0.25">
      <c r="A188" s="116"/>
      <c r="B188" s="132"/>
      <c r="C188" s="132"/>
      <c r="D188" s="132"/>
      <c r="E188" s="132"/>
      <c r="F188" s="47"/>
      <c r="G188" s="47"/>
      <c r="H188" s="140"/>
      <c r="I188" s="140"/>
      <c r="J188" s="130"/>
      <c r="K188" s="129"/>
      <c r="L188" s="141"/>
      <c r="M188" s="141"/>
      <c r="N188" s="407"/>
      <c r="O188" s="332"/>
      <c r="P188" s="332"/>
      <c r="Q188" s="332"/>
      <c r="R188" s="332"/>
      <c r="S188" s="327"/>
      <c r="T188" s="327"/>
      <c r="U188" s="327"/>
      <c r="V188" s="327"/>
      <c r="W188" s="327"/>
      <c r="X188" s="136"/>
      <c r="Y188" s="142"/>
      <c r="Z188" s="133"/>
      <c r="AA188" s="134"/>
      <c r="AB188" s="132"/>
      <c r="AC188" s="131"/>
      <c r="AD188" s="135"/>
      <c r="AE188" s="132"/>
      <c r="AF188" s="132"/>
      <c r="AG188" s="136"/>
    </row>
    <row r="189" spans="1:33" ht="15" customHeight="1" x14ac:dyDescent="0.25">
      <c r="A189" s="116"/>
      <c r="B189" s="132"/>
      <c r="C189" s="132"/>
      <c r="D189" s="132"/>
      <c r="E189" s="132"/>
      <c r="F189" s="47"/>
      <c r="G189" s="47"/>
      <c r="H189" s="140"/>
      <c r="I189" s="140"/>
      <c r="J189" s="130"/>
      <c r="K189" s="129"/>
      <c r="L189" s="141"/>
      <c r="M189" s="141"/>
      <c r="N189" s="407"/>
      <c r="O189" s="332"/>
      <c r="P189" s="332"/>
      <c r="Q189" s="332"/>
      <c r="R189" s="332"/>
      <c r="S189" s="327"/>
      <c r="T189" s="327"/>
      <c r="U189" s="327"/>
      <c r="V189" s="327"/>
      <c r="W189" s="327"/>
      <c r="X189" s="136"/>
      <c r="Y189" s="142"/>
      <c r="Z189" s="133"/>
      <c r="AA189" s="132"/>
      <c r="AB189" s="132"/>
      <c r="AC189" s="131"/>
      <c r="AD189" s="135"/>
      <c r="AE189" s="137"/>
      <c r="AF189" s="137"/>
      <c r="AG189" s="136"/>
    </row>
    <row r="190" spans="1:33" ht="15" customHeight="1" x14ac:dyDescent="0.25">
      <c r="A190" s="116"/>
      <c r="B190" s="132"/>
      <c r="C190" s="132"/>
      <c r="D190" s="132"/>
      <c r="E190" s="132"/>
      <c r="F190" s="47"/>
      <c r="G190" s="138"/>
      <c r="H190" s="140"/>
      <c r="I190" s="140"/>
      <c r="J190" s="130"/>
      <c r="K190" s="129"/>
      <c r="L190" s="141"/>
      <c r="M190" s="141"/>
      <c r="N190" s="407"/>
      <c r="O190" s="332"/>
      <c r="P190" s="332"/>
      <c r="Q190" s="332"/>
      <c r="R190" s="332"/>
      <c r="S190" s="327"/>
      <c r="T190" s="327"/>
      <c r="U190" s="327"/>
      <c r="V190" s="327"/>
      <c r="W190" s="327"/>
      <c r="X190" s="136"/>
      <c r="Y190" s="142"/>
      <c r="Z190" s="133"/>
      <c r="AA190" s="132"/>
      <c r="AB190" s="132"/>
      <c r="AC190" s="131"/>
      <c r="AD190" s="135"/>
      <c r="AE190" s="132"/>
      <c r="AF190" s="132"/>
      <c r="AG190" s="136"/>
    </row>
    <row r="191" spans="1:33" ht="15" customHeight="1" x14ac:dyDescent="0.25">
      <c r="A191" s="116"/>
      <c r="B191" s="132"/>
      <c r="C191" s="132"/>
      <c r="D191" s="132"/>
      <c r="E191" s="132"/>
      <c r="F191" s="47"/>
      <c r="G191" s="47"/>
      <c r="H191" s="140"/>
      <c r="I191" s="140"/>
      <c r="J191" s="130"/>
      <c r="K191" s="129"/>
      <c r="L191" s="141"/>
      <c r="M191" s="141"/>
      <c r="N191" s="407"/>
      <c r="O191" s="332"/>
      <c r="P191" s="332"/>
      <c r="Q191" s="332"/>
      <c r="R191" s="332"/>
      <c r="S191" s="327"/>
      <c r="T191" s="327"/>
      <c r="U191" s="327"/>
      <c r="V191" s="327"/>
      <c r="W191" s="327"/>
      <c r="X191" s="136"/>
      <c r="Y191" s="132"/>
      <c r="Z191" s="133"/>
      <c r="AA191" s="132"/>
      <c r="AB191" s="132"/>
      <c r="AC191" s="131"/>
      <c r="AD191" s="135"/>
      <c r="AE191" s="137"/>
      <c r="AF191" s="137"/>
      <c r="AG191" s="136"/>
    </row>
    <row r="192" spans="1:33" s="138" customFormat="1" ht="15" customHeight="1" x14ac:dyDescent="0.25">
      <c r="A192" s="116"/>
      <c r="B192" s="132"/>
      <c r="C192" s="132"/>
      <c r="D192" s="132"/>
      <c r="E192" s="132"/>
      <c r="F192" s="47"/>
      <c r="G192" s="47"/>
      <c r="H192" s="140"/>
      <c r="I192" s="140"/>
      <c r="J192" s="130"/>
      <c r="K192" s="129"/>
      <c r="L192" s="141"/>
      <c r="M192" s="141"/>
      <c r="N192" s="407"/>
      <c r="O192" s="332"/>
      <c r="P192" s="332"/>
      <c r="Q192" s="332"/>
      <c r="R192" s="332"/>
      <c r="S192" s="327"/>
      <c r="T192" s="327"/>
      <c r="U192" s="327"/>
      <c r="V192" s="327"/>
      <c r="W192" s="327"/>
      <c r="X192" s="136"/>
      <c r="Y192" s="132"/>
      <c r="Z192" s="133"/>
      <c r="AA192" s="132"/>
      <c r="AB192" s="132"/>
      <c r="AC192" s="131"/>
      <c r="AD192" s="135"/>
      <c r="AE192" s="137"/>
      <c r="AF192" s="137"/>
      <c r="AG192" s="136"/>
    </row>
    <row r="193" spans="1:33" s="138" customFormat="1" ht="15" customHeight="1" x14ac:dyDescent="0.25">
      <c r="A193" s="116"/>
      <c r="B193" s="132"/>
      <c r="C193" s="132"/>
      <c r="D193" s="201"/>
      <c r="E193" s="192"/>
      <c r="F193" s="47"/>
      <c r="G193" s="47"/>
      <c r="H193" s="140"/>
      <c r="I193" s="140"/>
      <c r="J193" s="130"/>
      <c r="K193" s="129"/>
      <c r="L193" s="131"/>
      <c r="M193" s="131"/>
      <c r="N193" s="407"/>
      <c r="O193" s="332"/>
      <c r="P193" s="332"/>
      <c r="Q193" s="332"/>
      <c r="R193" s="332"/>
      <c r="S193" s="327"/>
      <c r="T193" s="327"/>
      <c r="U193" s="327"/>
      <c r="V193" s="327"/>
      <c r="W193" s="327"/>
      <c r="X193" s="136"/>
      <c r="Y193" s="132"/>
      <c r="Z193" s="133"/>
      <c r="AA193" s="134"/>
      <c r="AB193" s="132"/>
      <c r="AC193" s="131"/>
      <c r="AD193" s="135"/>
      <c r="AE193" s="252"/>
      <c r="AF193" s="252"/>
      <c r="AG193" s="136"/>
    </row>
    <row r="194" spans="1:33" s="138" customFormat="1" ht="15" customHeight="1" x14ac:dyDescent="0.25">
      <c r="A194" s="283"/>
      <c r="B194" s="132"/>
      <c r="C194" s="132"/>
      <c r="D194" s="201"/>
      <c r="E194" s="192"/>
      <c r="F194" s="47"/>
      <c r="G194" s="47"/>
      <c r="H194" s="140"/>
      <c r="I194" s="140"/>
      <c r="J194" s="130"/>
      <c r="K194" s="129"/>
      <c r="L194" s="131"/>
      <c r="M194" s="131"/>
      <c r="N194" s="407"/>
      <c r="O194" s="332"/>
      <c r="P194" s="332"/>
      <c r="Q194" s="332"/>
      <c r="R194" s="332"/>
      <c r="S194" s="327"/>
      <c r="T194" s="327"/>
      <c r="U194" s="327"/>
      <c r="V194" s="327"/>
      <c r="W194" s="327"/>
      <c r="X194" s="136"/>
      <c r="Y194" s="132"/>
      <c r="Z194" s="133"/>
      <c r="AA194" s="134"/>
      <c r="AB194" s="132"/>
      <c r="AC194" s="217"/>
      <c r="AD194" s="217"/>
      <c r="AE194" s="252"/>
      <c r="AF194" s="252"/>
      <c r="AG194" s="136"/>
    </row>
    <row r="195" spans="1:33" s="138" customFormat="1" ht="15" customHeight="1" x14ac:dyDescent="0.25">
      <c r="A195" s="283"/>
      <c r="B195" s="132"/>
      <c r="C195" s="132"/>
      <c r="D195" s="201"/>
      <c r="E195" s="192"/>
      <c r="F195" s="47"/>
      <c r="G195" s="47"/>
      <c r="H195" s="140"/>
      <c r="I195" s="140"/>
      <c r="J195" s="130"/>
      <c r="K195" s="129"/>
      <c r="L195" s="131"/>
      <c r="M195" s="131"/>
      <c r="N195" s="407"/>
      <c r="O195" s="332"/>
      <c r="P195" s="332"/>
      <c r="Q195" s="332"/>
      <c r="R195" s="332"/>
      <c r="S195" s="327"/>
      <c r="T195" s="327"/>
      <c r="U195" s="327"/>
      <c r="V195" s="327"/>
      <c r="W195" s="327"/>
      <c r="X195" s="136"/>
      <c r="Y195" s="132"/>
      <c r="Z195" s="133"/>
      <c r="AA195" s="134"/>
      <c r="AB195" s="132"/>
      <c r="AC195" s="131"/>
      <c r="AD195" s="135"/>
      <c r="AE195" s="252"/>
      <c r="AF195" s="252"/>
      <c r="AG195" s="136"/>
    </row>
    <row r="196" spans="1:33" s="138" customFormat="1" ht="15" customHeight="1" x14ac:dyDescent="0.25">
      <c r="A196" s="283"/>
      <c r="B196" s="132"/>
      <c r="C196" s="132"/>
      <c r="D196" s="201"/>
      <c r="E196" s="192"/>
      <c r="F196" s="47"/>
      <c r="G196" s="47"/>
      <c r="H196" s="140"/>
      <c r="I196" s="140"/>
      <c r="J196" s="130"/>
      <c r="K196" s="129"/>
      <c r="L196" s="131"/>
      <c r="M196" s="131"/>
      <c r="N196" s="407"/>
      <c r="O196" s="332"/>
      <c r="P196" s="332"/>
      <c r="Q196" s="332"/>
      <c r="R196" s="332"/>
      <c r="S196" s="327"/>
      <c r="T196" s="327"/>
      <c r="U196" s="327"/>
      <c r="V196" s="327"/>
      <c r="W196" s="327"/>
      <c r="X196" s="136"/>
      <c r="Y196" s="132"/>
      <c r="Z196" s="133"/>
      <c r="AA196" s="134"/>
      <c r="AB196" s="132"/>
      <c r="AC196" s="131"/>
      <c r="AD196" s="135"/>
      <c r="AE196" s="252"/>
      <c r="AF196" s="252"/>
      <c r="AG196" s="136"/>
    </row>
    <row r="197" spans="1:33" s="138" customFormat="1" ht="15" customHeight="1" x14ac:dyDescent="0.25">
      <c r="A197" s="283"/>
      <c r="B197" s="132"/>
      <c r="C197" s="132"/>
      <c r="D197" s="201"/>
      <c r="E197" s="192"/>
      <c r="F197" s="47"/>
      <c r="G197" s="47"/>
      <c r="H197" s="140"/>
      <c r="I197" s="140"/>
      <c r="J197" s="130"/>
      <c r="K197" s="129"/>
      <c r="L197" s="131"/>
      <c r="M197" s="131"/>
      <c r="N197" s="407"/>
      <c r="O197" s="332"/>
      <c r="P197" s="332"/>
      <c r="Q197" s="332"/>
      <c r="R197" s="332"/>
      <c r="S197" s="327"/>
      <c r="T197" s="327"/>
      <c r="U197" s="327"/>
      <c r="V197" s="327"/>
      <c r="W197" s="327"/>
      <c r="X197" s="136"/>
      <c r="Y197" s="132"/>
      <c r="Z197" s="133"/>
      <c r="AA197" s="134"/>
      <c r="AB197" s="132"/>
      <c r="AC197" s="131"/>
      <c r="AD197" s="135"/>
      <c r="AE197" s="252"/>
      <c r="AF197" s="252"/>
      <c r="AG197" s="136"/>
    </row>
    <row r="198" spans="1:33" s="138" customFormat="1" ht="15" customHeight="1" x14ac:dyDescent="0.25">
      <c r="A198" s="283"/>
      <c r="B198" s="132"/>
      <c r="C198" s="132"/>
      <c r="D198" s="201"/>
      <c r="E198" s="192"/>
      <c r="F198" s="47"/>
      <c r="G198" s="47"/>
      <c r="H198" s="140"/>
      <c r="I198" s="140"/>
      <c r="J198" s="130"/>
      <c r="K198" s="129"/>
      <c r="L198" s="131"/>
      <c r="M198" s="131"/>
      <c r="N198" s="407"/>
      <c r="O198" s="332"/>
      <c r="P198" s="332"/>
      <c r="Q198" s="332"/>
      <c r="R198" s="332"/>
      <c r="S198" s="327"/>
      <c r="T198" s="327"/>
      <c r="U198" s="327"/>
      <c r="V198" s="327"/>
      <c r="W198" s="327"/>
      <c r="X198" s="136"/>
      <c r="Y198" s="132"/>
      <c r="Z198" s="133"/>
      <c r="AA198" s="134"/>
      <c r="AB198" s="132"/>
      <c r="AC198" s="131"/>
      <c r="AD198" s="135"/>
      <c r="AE198" s="252"/>
      <c r="AF198" s="252"/>
      <c r="AG198" s="136"/>
    </row>
    <row r="199" spans="1:33" s="138" customFormat="1" ht="15" customHeight="1" x14ac:dyDescent="0.25">
      <c r="A199" s="283"/>
      <c r="B199" s="132"/>
      <c r="C199" s="132"/>
      <c r="D199" s="201"/>
      <c r="E199" s="192"/>
      <c r="F199" s="47"/>
      <c r="G199" s="49"/>
      <c r="H199" s="140"/>
      <c r="I199" s="140"/>
      <c r="J199" s="130"/>
      <c r="K199" s="129"/>
      <c r="L199" s="131"/>
      <c r="M199" s="131"/>
      <c r="N199" s="407"/>
      <c r="O199" s="332"/>
      <c r="P199" s="332"/>
      <c r="Q199" s="332"/>
      <c r="R199" s="332"/>
      <c r="S199" s="327"/>
      <c r="T199" s="327"/>
      <c r="U199" s="327"/>
      <c r="V199" s="327"/>
      <c r="W199" s="327"/>
      <c r="X199" s="136"/>
      <c r="Y199" s="132"/>
      <c r="Z199" s="133"/>
      <c r="AA199" s="134"/>
      <c r="AB199" s="132"/>
      <c r="AC199" s="131"/>
      <c r="AD199" s="135"/>
      <c r="AE199" s="252"/>
      <c r="AF199" s="252"/>
      <c r="AG199" s="136"/>
    </row>
    <row r="200" spans="1:33" s="138" customFormat="1" ht="15" customHeight="1" x14ac:dyDescent="0.25">
      <c r="A200" s="283"/>
      <c r="B200" s="132"/>
      <c r="C200" s="132"/>
      <c r="D200" s="201"/>
      <c r="E200" s="192"/>
      <c r="F200" s="47"/>
      <c r="G200" s="47"/>
      <c r="H200" s="140"/>
      <c r="I200" s="140"/>
      <c r="J200" s="130"/>
      <c r="K200" s="129"/>
      <c r="L200" s="131"/>
      <c r="M200" s="131"/>
      <c r="N200" s="407"/>
      <c r="O200" s="332"/>
      <c r="P200" s="332"/>
      <c r="Q200" s="332"/>
      <c r="R200" s="332"/>
      <c r="S200" s="327"/>
      <c r="T200" s="327"/>
      <c r="U200" s="327"/>
      <c r="V200" s="327"/>
      <c r="W200" s="327"/>
      <c r="X200" s="136"/>
      <c r="Y200" s="132"/>
      <c r="Z200" s="133"/>
      <c r="AA200" s="132"/>
      <c r="AB200" s="132"/>
      <c r="AC200" s="131"/>
      <c r="AD200" s="135"/>
      <c r="AE200" s="252"/>
      <c r="AF200" s="252"/>
      <c r="AG200" s="136"/>
    </row>
    <row r="201" spans="1:33" s="138" customFormat="1" ht="15" customHeight="1" x14ac:dyDescent="0.25">
      <c r="A201" s="283"/>
      <c r="B201" s="132"/>
      <c r="C201" s="132"/>
      <c r="D201" s="201"/>
      <c r="E201" s="192"/>
      <c r="F201" s="47"/>
      <c r="G201" s="47"/>
      <c r="H201" s="140"/>
      <c r="I201" s="140"/>
      <c r="J201" s="130"/>
      <c r="K201" s="129"/>
      <c r="L201" s="131"/>
      <c r="M201" s="131"/>
      <c r="N201" s="407"/>
      <c r="O201" s="332"/>
      <c r="P201" s="332"/>
      <c r="Q201" s="332"/>
      <c r="R201" s="332"/>
      <c r="S201" s="327"/>
      <c r="T201" s="327"/>
      <c r="U201" s="327"/>
      <c r="V201" s="327"/>
      <c r="W201" s="327"/>
      <c r="X201" s="136"/>
      <c r="Y201" s="132"/>
      <c r="Z201" s="133"/>
      <c r="AA201" s="132"/>
      <c r="AB201" s="132"/>
      <c r="AC201" s="131"/>
      <c r="AD201" s="135"/>
      <c r="AE201" s="252"/>
      <c r="AF201" s="252"/>
      <c r="AG201" s="136"/>
    </row>
    <row r="202" spans="1:33" s="138" customFormat="1" ht="15" customHeight="1" x14ac:dyDescent="0.25">
      <c r="A202" s="283"/>
      <c r="B202" s="132"/>
      <c r="C202" s="132"/>
      <c r="D202" s="132"/>
      <c r="E202" s="132"/>
      <c r="F202" s="47"/>
      <c r="G202" s="47"/>
      <c r="H202" s="140"/>
      <c r="I202" s="140"/>
      <c r="J202" s="130"/>
      <c r="K202" s="129"/>
      <c r="L202" s="131"/>
      <c r="M202" s="131"/>
      <c r="N202" s="407"/>
      <c r="O202" s="332"/>
      <c r="P202" s="332"/>
      <c r="Q202" s="332"/>
      <c r="R202" s="332"/>
      <c r="S202" s="327"/>
      <c r="T202" s="327"/>
      <c r="U202" s="327"/>
      <c r="V202" s="327"/>
      <c r="W202" s="327"/>
      <c r="X202" s="136"/>
      <c r="Y202" s="136"/>
      <c r="Z202" s="133"/>
      <c r="AA202" s="132"/>
      <c r="AB202" s="132"/>
      <c r="AC202" s="131"/>
      <c r="AD202" s="135"/>
      <c r="AE202" s="252"/>
      <c r="AF202" s="252"/>
      <c r="AG202" s="136"/>
    </row>
    <row r="203" spans="1:33" s="138" customFormat="1" ht="15" customHeight="1" x14ac:dyDescent="0.25">
      <c r="A203" s="283"/>
      <c r="B203" s="132"/>
      <c r="C203" s="132"/>
      <c r="D203" s="201"/>
      <c r="E203" s="192"/>
      <c r="F203" s="47"/>
      <c r="G203" s="47"/>
      <c r="H203" s="140"/>
      <c r="I203" s="140"/>
      <c r="J203" s="130"/>
      <c r="K203" s="129"/>
      <c r="L203" s="131"/>
      <c r="M203" s="131"/>
      <c r="N203" s="407"/>
      <c r="O203" s="332"/>
      <c r="P203" s="332"/>
      <c r="Q203" s="332"/>
      <c r="R203" s="332"/>
      <c r="S203" s="327"/>
      <c r="T203" s="327"/>
      <c r="U203" s="327"/>
      <c r="V203" s="327"/>
      <c r="W203" s="327"/>
      <c r="X203" s="136"/>
      <c r="Y203" s="132"/>
      <c r="Z203" s="133"/>
      <c r="AA203" s="134"/>
      <c r="AB203" s="132"/>
      <c r="AC203" s="131"/>
      <c r="AD203" s="135"/>
      <c r="AE203" s="252"/>
      <c r="AF203" s="252"/>
      <c r="AG203" s="136"/>
    </row>
    <row r="204" spans="1:33" s="138" customFormat="1" ht="15" customHeight="1" x14ac:dyDescent="0.25">
      <c r="A204" s="283"/>
      <c r="B204" s="132"/>
      <c r="C204" s="132"/>
      <c r="D204" s="201"/>
      <c r="E204" s="192"/>
      <c r="F204" s="47"/>
      <c r="G204" s="47"/>
      <c r="H204" s="140"/>
      <c r="I204" s="140"/>
      <c r="J204" s="130"/>
      <c r="K204" s="129"/>
      <c r="L204" s="131"/>
      <c r="M204" s="131"/>
      <c r="N204" s="407"/>
      <c r="O204" s="332"/>
      <c r="P204" s="332"/>
      <c r="Q204" s="332"/>
      <c r="R204" s="332"/>
      <c r="S204" s="327"/>
      <c r="T204" s="327"/>
      <c r="U204" s="327"/>
      <c r="V204" s="327"/>
      <c r="W204" s="327"/>
      <c r="X204" s="136"/>
      <c r="Y204" s="132"/>
      <c r="Z204" s="133"/>
      <c r="AA204" s="134"/>
      <c r="AB204" s="132"/>
      <c r="AC204" s="131"/>
      <c r="AD204" s="135"/>
      <c r="AE204" s="252"/>
      <c r="AF204" s="252"/>
      <c r="AG204" s="136"/>
    </row>
    <row r="205" spans="1:33" s="138" customFormat="1" ht="15" customHeight="1" x14ac:dyDescent="0.25">
      <c r="A205" s="283"/>
      <c r="B205" s="132"/>
      <c r="C205" s="132"/>
      <c r="D205" s="201"/>
      <c r="E205" s="192"/>
      <c r="F205" s="47"/>
      <c r="G205" s="220"/>
      <c r="H205" s="140"/>
      <c r="I205" s="140"/>
      <c r="J205" s="130"/>
      <c r="K205" s="129"/>
      <c r="L205" s="131"/>
      <c r="M205" s="131"/>
      <c r="N205" s="407"/>
      <c r="O205" s="332"/>
      <c r="P205" s="332"/>
      <c r="Q205" s="332"/>
      <c r="R205" s="332"/>
      <c r="S205" s="327"/>
      <c r="T205" s="327"/>
      <c r="U205" s="327"/>
      <c r="V205" s="327"/>
      <c r="W205" s="327"/>
      <c r="X205" s="136"/>
      <c r="Y205" s="142"/>
      <c r="Z205" s="133"/>
      <c r="AA205" s="132"/>
      <c r="AB205" s="132"/>
      <c r="AC205" s="131"/>
      <c r="AD205" s="135"/>
      <c r="AE205" s="252"/>
      <c r="AF205" s="252"/>
      <c r="AG205" s="136"/>
    </row>
    <row r="206" spans="1:33" s="138" customFormat="1" ht="15" customHeight="1" x14ac:dyDescent="0.25">
      <c r="A206" s="283"/>
      <c r="B206" s="132"/>
      <c r="C206" s="132"/>
      <c r="D206" s="132"/>
      <c r="E206" s="132"/>
      <c r="F206" s="47"/>
      <c r="G206" s="47"/>
      <c r="H206" s="140"/>
      <c r="I206" s="140"/>
      <c r="J206" s="130"/>
      <c r="K206" s="129"/>
      <c r="L206" s="131"/>
      <c r="M206" s="131"/>
      <c r="N206" s="407"/>
      <c r="O206" s="332"/>
      <c r="P206" s="332"/>
      <c r="Q206" s="332"/>
      <c r="R206" s="332"/>
      <c r="S206" s="327"/>
      <c r="T206" s="327"/>
      <c r="U206" s="327"/>
      <c r="V206" s="327"/>
      <c r="W206" s="327"/>
      <c r="X206" s="136"/>
      <c r="Y206" s="142"/>
      <c r="Z206" s="133"/>
      <c r="AA206" s="134"/>
      <c r="AB206" s="132"/>
      <c r="AC206" s="131"/>
      <c r="AD206" s="135"/>
      <c r="AE206" s="132"/>
      <c r="AF206" s="132"/>
      <c r="AG206" s="136"/>
    </row>
    <row r="207" spans="1:33" s="138" customFormat="1" ht="15" customHeight="1" x14ac:dyDescent="0.25">
      <c r="A207" s="283"/>
      <c r="B207" s="132"/>
      <c r="C207" s="132"/>
      <c r="D207" s="132"/>
      <c r="E207" s="132"/>
      <c r="F207" s="47"/>
      <c r="G207" s="47"/>
      <c r="H207" s="140"/>
      <c r="I207" s="140"/>
      <c r="J207" s="130"/>
      <c r="K207" s="129"/>
      <c r="L207" s="131"/>
      <c r="M207" s="131"/>
      <c r="N207" s="407"/>
      <c r="O207" s="332"/>
      <c r="P207" s="332"/>
      <c r="Q207" s="332"/>
      <c r="R207" s="332"/>
      <c r="S207" s="327"/>
      <c r="T207" s="327"/>
      <c r="U207" s="327"/>
      <c r="V207" s="327"/>
      <c r="W207" s="327"/>
      <c r="X207" s="136"/>
      <c r="Y207" s="132"/>
      <c r="Z207" s="133"/>
      <c r="AA207" s="134"/>
      <c r="AB207" s="132"/>
      <c r="AC207" s="131"/>
      <c r="AD207" s="135"/>
      <c r="AE207" s="132"/>
      <c r="AF207" s="132"/>
      <c r="AG207" s="136"/>
    </row>
    <row r="208" spans="1:33" s="138" customFormat="1" ht="15" customHeight="1" x14ac:dyDescent="0.25">
      <c r="A208" s="283"/>
      <c r="B208" s="132"/>
      <c r="C208" s="132"/>
      <c r="D208" s="132"/>
      <c r="E208" s="132"/>
      <c r="F208" s="47"/>
      <c r="G208" s="47"/>
      <c r="H208" s="140"/>
      <c r="I208" s="140"/>
      <c r="J208" s="130"/>
      <c r="K208" s="129"/>
      <c r="L208" s="131"/>
      <c r="M208" s="131"/>
      <c r="N208" s="407"/>
      <c r="O208" s="332"/>
      <c r="P208" s="332"/>
      <c r="Q208" s="332"/>
      <c r="R208" s="332"/>
      <c r="S208" s="327"/>
      <c r="T208" s="327"/>
      <c r="U208" s="327"/>
      <c r="V208" s="327"/>
      <c r="W208" s="327"/>
      <c r="X208" s="136"/>
      <c r="Y208" s="132"/>
      <c r="Z208" s="133"/>
      <c r="AA208" s="132"/>
      <c r="AB208" s="132"/>
      <c r="AC208" s="131"/>
      <c r="AD208" s="135"/>
      <c r="AE208" s="132"/>
      <c r="AF208" s="132"/>
      <c r="AG208" s="136"/>
    </row>
    <row r="209" spans="1:33" s="138" customFormat="1" ht="15" customHeight="1" x14ac:dyDescent="0.25">
      <c r="A209" s="283"/>
      <c r="B209" s="132"/>
      <c r="C209" s="132"/>
      <c r="D209" s="132"/>
      <c r="E209" s="132"/>
      <c r="F209" s="47"/>
      <c r="G209" s="47"/>
      <c r="H209" s="140"/>
      <c r="I209" s="140"/>
      <c r="J209" s="130"/>
      <c r="K209" s="129"/>
      <c r="L209" s="131"/>
      <c r="M209" s="131"/>
      <c r="N209" s="407"/>
      <c r="O209" s="332"/>
      <c r="P209" s="332"/>
      <c r="Q209" s="332"/>
      <c r="R209" s="332"/>
      <c r="S209" s="327"/>
      <c r="T209" s="327"/>
      <c r="U209" s="327"/>
      <c r="V209" s="327"/>
      <c r="W209" s="327"/>
      <c r="X209" s="136"/>
      <c r="Y209" s="132"/>
      <c r="Z209" s="133"/>
      <c r="AA209" s="134"/>
      <c r="AB209" s="132"/>
      <c r="AC209" s="131"/>
      <c r="AD209" s="135"/>
      <c r="AE209" s="132"/>
      <c r="AF209" s="132"/>
      <c r="AG209" s="136"/>
    </row>
    <row r="210" spans="1:33" s="138" customFormat="1" ht="15" customHeight="1" x14ac:dyDescent="0.25">
      <c r="A210" s="283"/>
      <c r="B210" s="132"/>
      <c r="C210" s="132"/>
      <c r="D210" s="132"/>
      <c r="E210" s="132"/>
      <c r="F210" s="47"/>
      <c r="G210" s="47"/>
      <c r="H210" s="140"/>
      <c r="I210" s="140"/>
      <c r="J210" s="130"/>
      <c r="K210" s="129"/>
      <c r="L210" s="131"/>
      <c r="M210" s="131"/>
      <c r="N210" s="407"/>
      <c r="O210" s="332"/>
      <c r="P210" s="332"/>
      <c r="Q210" s="332"/>
      <c r="R210" s="332"/>
      <c r="S210" s="327"/>
      <c r="T210" s="327"/>
      <c r="U210" s="327"/>
      <c r="V210" s="327"/>
      <c r="W210" s="327"/>
      <c r="X210" s="136"/>
      <c r="Y210" s="132"/>
      <c r="Z210" s="133"/>
      <c r="AA210" s="134"/>
      <c r="AB210" s="132"/>
      <c r="AC210" s="131"/>
      <c r="AD210" s="135"/>
      <c r="AE210" s="132"/>
      <c r="AF210" s="132"/>
      <c r="AG210" s="136"/>
    </row>
    <row r="211" spans="1:33" s="138" customFormat="1" ht="15" customHeight="1" x14ac:dyDescent="0.25">
      <c r="A211" s="283"/>
      <c r="B211" s="132"/>
      <c r="C211" s="132"/>
      <c r="D211" s="132"/>
      <c r="E211" s="132"/>
      <c r="F211" s="47"/>
      <c r="G211" s="47"/>
      <c r="H211" s="140"/>
      <c r="I211" s="140"/>
      <c r="J211" s="130"/>
      <c r="K211" s="129"/>
      <c r="L211" s="131"/>
      <c r="M211" s="131"/>
      <c r="N211" s="407"/>
      <c r="O211" s="332"/>
      <c r="P211" s="332"/>
      <c r="Q211" s="332"/>
      <c r="R211" s="332"/>
      <c r="S211" s="327"/>
      <c r="T211" s="327"/>
      <c r="U211" s="327"/>
      <c r="V211" s="327"/>
      <c r="W211" s="327"/>
      <c r="X211" s="136"/>
      <c r="Y211" s="132"/>
      <c r="Z211" s="133"/>
      <c r="AA211" s="134"/>
      <c r="AB211" s="132"/>
      <c r="AC211" s="131"/>
      <c r="AD211" s="135"/>
      <c r="AE211" s="132"/>
      <c r="AF211" s="132"/>
      <c r="AG211" s="136"/>
    </row>
    <row r="212" spans="1:33" s="138" customFormat="1" ht="15" customHeight="1" x14ac:dyDescent="0.25">
      <c r="A212" s="283"/>
      <c r="B212" s="132"/>
      <c r="C212" s="132"/>
      <c r="D212" s="132"/>
      <c r="E212" s="132"/>
      <c r="F212" s="47"/>
      <c r="G212" s="47"/>
      <c r="H212" s="140"/>
      <c r="I212" s="140"/>
      <c r="J212" s="130"/>
      <c r="K212" s="129"/>
      <c r="L212" s="131"/>
      <c r="M212" s="131"/>
      <c r="N212" s="407"/>
      <c r="O212" s="332"/>
      <c r="P212" s="332"/>
      <c r="Q212" s="332"/>
      <c r="R212" s="332"/>
      <c r="S212" s="327"/>
      <c r="T212" s="327"/>
      <c r="U212" s="327"/>
      <c r="V212" s="327"/>
      <c r="W212" s="327"/>
      <c r="X212" s="136"/>
      <c r="Y212" s="132"/>
      <c r="Z212" s="133"/>
      <c r="AA212" s="134"/>
      <c r="AB212" s="132"/>
      <c r="AC212" s="131"/>
      <c r="AD212" s="135"/>
      <c r="AE212" s="132"/>
      <c r="AF212" s="132"/>
      <c r="AG212" s="136"/>
    </row>
    <row r="213" spans="1:33" s="138" customFormat="1" ht="15" customHeight="1" x14ac:dyDescent="0.25">
      <c r="A213" s="283"/>
      <c r="B213" s="132"/>
      <c r="C213" s="132"/>
      <c r="D213" s="132"/>
      <c r="E213" s="132"/>
      <c r="F213" s="47"/>
      <c r="G213" s="47"/>
      <c r="H213" s="140"/>
      <c r="I213" s="140"/>
      <c r="J213" s="130"/>
      <c r="K213" s="129"/>
      <c r="L213" s="131"/>
      <c r="M213" s="131"/>
      <c r="N213" s="407"/>
      <c r="O213" s="332"/>
      <c r="P213" s="332"/>
      <c r="Q213" s="332"/>
      <c r="R213" s="332"/>
      <c r="S213" s="327"/>
      <c r="T213" s="327"/>
      <c r="U213" s="327"/>
      <c r="V213" s="327"/>
      <c r="W213" s="327"/>
      <c r="X213" s="136"/>
      <c r="Y213" s="132"/>
      <c r="Z213" s="133"/>
      <c r="AA213" s="134"/>
      <c r="AB213" s="132"/>
      <c r="AC213" s="131"/>
      <c r="AD213" s="135"/>
      <c r="AE213" s="132"/>
      <c r="AF213" s="132"/>
      <c r="AG213" s="136"/>
    </row>
    <row r="214" spans="1:33" s="138" customFormat="1" ht="15" customHeight="1" x14ac:dyDescent="0.25">
      <c r="A214" s="283"/>
      <c r="B214" s="132"/>
      <c r="C214" s="132"/>
      <c r="D214" s="132"/>
      <c r="E214" s="132"/>
      <c r="F214" s="47"/>
      <c r="G214" s="47"/>
      <c r="H214" s="140"/>
      <c r="I214" s="140"/>
      <c r="J214" s="130"/>
      <c r="K214" s="129"/>
      <c r="L214" s="131"/>
      <c r="M214" s="131"/>
      <c r="N214" s="407"/>
      <c r="O214" s="332"/>
      <c r="P214" s="332"/>
      <c r="Q214" s="332"/>
      <c r="R214" s="332"/>
      <c r="S214" s="327"/>
      <c r="T214" s="327"/>
      <c r="U214" s="327"/>
      <c r="V214" s="327"/>
      <c r="W214" s="327"/>
      <c r="X214" s="136"/>
      <c r="Y214" s="132"/>
      <c r="Z214" s="133"/>
      <c r="AA214" s="134"/>
      <c r="AB214" s="132"/>
      <c r="AC214" s="131"/>
      <c r="AD214" s="135"/>
      <c r="AE214" s="132"/>
      <c r="AF214" s="132"/>
      <c r="AG214" s="136"/>
    </row>
    <row r="215" spans="1:33" s="138" customFormat="1" ht="15" customHeight="1" x14ac:dyDescent="0.25">
      <c r="A215" s="283"/>
      <c r="B215" s="132"/>
      <c r="C215" s="132"/>
      <c r="D215" s="201"/>
      <c r="E215" s="192"/>
      <c r="F215" s="47"/>
      <c r="G215" s="47"/>
      <c r="H215" s="140"/>
      <c r="I215" s="140"/>
      <c r="J215" s="130"/>
      <c r="K215" s="129"/>
      <c r="L215" s="14"/>
      <c r="M215" s="14"/>
      <c r="N215" s="407"/>
      <c r="O215" s="332"/>
      <c r="P215" s="332"/>
      <c r="Q215" s="332"/>
      <c r="R215" s="332"/>
      <c r="S215" s="327"/>
      <c r="T215" s="327"/>
      <c r="U215" s="327"/>
      <c r="V215" s="327"/>
      <c r="W215" s="327"/>
      <c r="X215" s="136"/>
      <c r="Y215" s="142"/>
      <c r="Z215" s="133"/>
      <c r="AA215" s="132"/>
      <c r="AB215" s="132"/>
      <c r="AC215" s="131"/>
      <c r="AD215" s="135"/>
      <c r="AE215" s="252"/>
      <c r="AF215" s="252"/>
      <c r="AG215" s="136"/>
    </row>
    <row r="216" spans="1:33" s="138" customFormat="1" ht="15" customHeight="1" x14ac:dyDescent="0.25">
      <c r="A216" s="283"/>
      <c r="B216" s="132"/>
      <c r="C216" s="132"/>
      <c r="D216" s="201"/>
      <c r="E216" s="192"/>
      <c r="F216" s="47"/>
      <c r="G216" s="47"/>
      <c r="H216" s="140"/>
      <c r="I216" s="140"/>
      <c r="J216" s="130"/>
      <c r="K216" s="129"/>
      <c r="L216" s="14"/>
      <c r="M216" s="14"/>
      <c r="N216" s="407"/>
      <c r="O216" s="332"/>
      <c r="P216" s="332"/>
      <c r="Q216" s="332"/>
      <c r="R216" s="332"/>
      <c r="S216" s="327"/>
      <c r="T216" s="327"/>
      <c r="U216" s="327"/>
      <c r="V216" s="327"/>
      <c r="W216" s="327"/>
      <c r="X216" s="136"/>
      <c r="Y216" s="142"/>
      <c r="Z216" s="133"/>
      <c r="AA216" s="132"/>
      <c r="AB216" s="132"/>
      <c r="AC216" s="131"/>
      <c r="AD216" s="135"/>
      <c r="AE216" s="252"/>
      <c r="AF216" s="252"/>
      <c r="AG216" s="136"/>
    </row>
    <row r="217" spans="1:33" s="138" customFormat="1" ht="15" customHeight="1" x14ac:dyDescent="0.25">
      <c r="A217" s="283"/>
      <c r="B217" s="132"/>
      <c r="C217" s="132"/>
      <c r="D217" s="201"/>
      <c r="E217" s="192"/>
      <c r="F217" s="47"/>
      <c r="G217" s="47"/>
      <c r="H217" s="140"/>
      <c r="I217" s="140"/>
      <c r="J217" s="130"/>
      <c r="K217" s="129"/>
      <c r="L217" s="14"/>
      <c r="M217" s="14"/>
      <c r="N217" s="407"/>
      <c r="O217" s="332"/>
      <c r="P217" s="332"/>
      <c r="Q217" s="332"/>
      <c r="R217" s="332"/>
      <c r="S217" s="327"/>
      <c r="T217" s="327"/>
      <c r="U217" s="327"/>
      <c r="V217" s="327"/>
      <c r="W217" s="327"/>
      <c r="X217" s="136"/>
      <c r="Y217" s="142"/>
      <c r="Z217" s="133"/>
      <c r="AA217" s="132"/>
      <c r="AB217" s="132"/>
      <c r="AC217" s="131"/>
      <c r="AD217" s="135"/>
      <c r="AE217" s="252"/>
      <c r="AF217" s="252"/>
      <c r="AG217" s="136"/>
    </row>
    <row r="218" spans="1:33" s="138" customFormat="1" ht="15" customHeight="1" x14ac:dyDescent="0.25">
      <c r="A218" s="283"/>
      <c r="B218" s="132"/>
      <c r="C218" s="132"/>
      <c r="D218" s="201"/>
      <c r="E218" s="192"/>
      <c r="F218" s="47"/>
      <c r="G218" s="47"/>
      <c r="H218" s="140"/>
      <c r="I218" s="140"/>
      <c r="J218" s="130"/>
      <c r="K218" s="129"/>
      <c r="L218" s="14"/>
      <c r="M218" s="14"/>
      <c r="N218" s="407"/>
      <c r="O218" s="332"/>
      <c r="P218" s="332"/>
      <c r="Q218" s="332"/>
      <c r="R218" s="332"/>
      <c r="S218" s="327"/>
      <c r="T218" s="327"/>
      <c r="U218" s="327"/>
      <c r="V218" s="327"/>
      <c r="W218" s="327"/>
      <c r="X218" s="136"/>
      <c r="Y218" s="142"/>
      <c r="Z218" s="133"/>
      <c r="AA218" s="132"/>
      <c r="AB218" s="132"/>
      <c r="AC218" s="131"/>
      <c r="AD218" s="135"/>
      <c r="AE218" s="252"/>
      <c r="AF218" s="252"/>
      <c r="AG218" s="136"/>
    </row>
    <row r="219" spans="1:33" s="138" customFormat="1" ht="15" customHeight="1" x14ac:dyDescent="0.25">
      <c r="A219" s="283"/>
      <c r="B219" s="132"/>
      <c r="C219" s="132"/>
      <c r="D219" s="201"/>
      <c r="E219" s="192"/>
      <c r="F219" s="47"/>
      <c r="G219" s="47"/>
      <c r="H219" s="140"/>
      <c r="I219" s="140"/>
      <c r="J219" s="130"/>
      <c r="K219" s="129"/>
      <c r="L219" s="14"/>
      <c r="M219" s="14"/>
      <c r="N219" s="407"/>
      <c r="O219" s="332"/>
      <c r="P219" s="332"/>
      <c r="Q219" s="332"/>
      <c r="R219" s="332"/>
      <c r="S219" s="327"/>
      <c r="T219" s="327"/>
      <c r="U219" s="327"/>
      <c r="V219" s="327"/>
      <c r="W219" s="327"/>
      <c r="X219" s="136"/>
      <c r="Y219" s="142"/>
      <c r="Z219" s="133"/>
      <c r="AA219" s="132"/>
      <c r="AB219" s="132"/>
      <c r="AC219" s="131"/>
      <c r="AD219" s="135"/>
      <c r="AE219" s="252"/>
      <c r="AF219" s="252"/>
      <c r="AG219" s="136"/>
    </row>
    <row r="220" spans="1:33" s="138" customFormat="1" ht="15" customHeight="1" x14ac:dyDescent="0.25">
      <c r="A220" s="283"/>
      <c r="B220" s="132"/>
      <c r="C220" s="132"/>
      <c r="D220" s="201"/>
      <c r="E220" s="192"/>
      <c r="F220" s="47"/>
      <c r="G220" s="47"/>
      <c r="H220" s="140"/>
      <c r="I220" s="140"/>
      <c r="J220" s="130"/>
      <c r="K220" s="129"/>
      <c r="L220" s="14"/>
      <c r="M220" s="14"/>
      <c r="N220" s="407"/>
      <c r="O220" s="332"/>
      <c r="P220" s="332"/>
      <c r="Q220" s="332"/>
      <c r="R220" s="332"/>
      <c r="S220" s="327"/>
      <c r="T220" s="327"/>
      <c r="U220" s="327"/>
      <c r="V220" s="327"/>
      <c r="W220" s="327"/>
      <c r="X220" s="136"/>
      <c r="Y220" s="142"/>
      <c r="Z220" s="133"/>
      <c r="AA220" s="132"/>
      <c r="AB220" s="132"/>
      <c r="AC220" s="131"/>
      <c r="AD220" s="135"/>
      <c r="AE220" s="252"/>
      <c r="AF220" s="252"/>
      <c r="AG220" s="136"/>
    </row>
    <row r="221" spans="1:33" s="138" customFormat="1" ht="15" customHeight="1" x14ac:dyDescent="0.25">
      <c r="A221" s="283"/>
      <c r="B221" s="132"/>
      <c r="C221" s="132"/>
      <c r="D221" s="201"/>
      <c r="E221" s="192"/>
      <c r="F221" s="47"/>
      <c r="G221" s="47"/>
      <c r="H221" s="140"/>
      <c r="I221" s="140"/>
      <c r="J221" s="130"/>
      <c r="K221" s="129"/>
      <c r="L221" s="14"/>
      <c r="M221" s="14"/>
      <c r="N221" s="407"/>
      <c r="O221" s="332"/>
      <c r="P221" s="332"/>
      <c r="Q221" s="332"/>
      <c r="R221" s="332"/>
      <c r="S221" s="327"/>
      <c r="T221" s="327"/>
      <c r="U221" s="327"/>
      <c r="V221" s="327"/>
      <c r="W221" s="327"/>
      <c r="X221" s="136"/>
      <c r="Y221" s="142"/>
      <c r="Z221" s="133"/>
      <c r="AA221" s="132"/>
      <c r="AB221" s="132"/>
      <c r="AC221" s="131"/>
      <c r="AD221" s="135"/>
      <c r="AE221" s="252"/>
      <c r="AF221" s="252"/>
      <c r="AG221" s="136"/>
    </row>
    <row r="222" spans="1:33" s="138" customFormat="1" ht="15" customHeight="1" x14ac:dyDescent="0.25">
      <c r="A222" s="283"/>
      <c r="B222" s="132"/>
      <c r="C222" s="132"/>
      <c r="D222" s="201"/>
      <c r="E222" s="192"/>
      <c r="F222" s="47"/>
      <c r="G222" s="47"/>
      <c r="H222" s="140"/>
      <c r="I222" s="140"/>
      <c r="J222" s="130"/>
      <c r="K222" s="129"/>
      <c r="L222" s="131"/>
      <c r="M222" s="131"/>
      <c r="N222" s="407"/>
      <c r="O222" s="332"/>
      <c r="P222" s="332"/>
      <c r="Q222" s="332"/>
      <c r="R222" s="332"/>
      <c r="S222" s="327"/>
      <c r="T222" s="327"/>
      <c r="U222" s="327"/>
      <c r="V222" s="327"/>
      <c r="W222" s="327"/>
      <c r="X222" s="136"/>
      <c r="Y222" s="142"/>
      <c r="Z222" s="133"/>
      <c r="AA222" s="132"/>
      <c r="AB222" s="132"/>
      <c r="AC222" s="131"/>
      <c r="AD222" s="135"/>
      <c r="AE222" s="252"/>
      <c r="AF222" s="252"/>
      <c r="AG222" s="136"/>
    </row>
    <row r="223" spans="1:33" s="138" customFormat="1" ht="15" customHeight="1" x14ac:dyDescent="0.25">
      <c r="A223" s="283"/>
      <c r="B223" s="132"/>
      <c r="C223" s="132"/>
      <c r="D223" s="201"/>
      <c r="E223" s="192"/>
      <c r="F223" s="47"/>
      <c r="G223" s="47"/>
      <c r="H223" s="140"/>
      <c r="I223" s="140"/>
      <c r="J223" s="130"/>
      <c r="K223" s="129"/>
      <c r="L223" s="131"/>
      <c r="M223" s="131"/>
      <c r="N223" s="407"/>
      <c r="O223" s="332"/>
      <c r="P223" s="332"/>
      <c r="Q223" s="332"/>
      <c r="R223" s="332"/>
      <c r="S223" s="327"/>
      <c r="T223" s="327"/>
      <c r="U223" s="327"/>
      <c r="V223" s="327"/>
      <c r="W223" s="327"/>
      <c r="X223" s="136"/>
      <c r="Y223" s="142"/>
      <c r="Z223" s="133"/>
      <c r="AA223" s="132"/>
      <c r="AB223" s="132"/>
      <c r="AC223" s="131"/>
      <c r="AD223" s="135"/>
      <c r="AE223" s="252"/>
      <c r="AF223" s="252"/>
      <c r="AG223" s="136"/>
    </row>
    <row r="224" spans="1:33" s="138" customFormat="1" ht="15" customHeight="1" x14ac:dyDescent="0.25">
      <c r="A224" s="283"/>
      <c r="B224" s="132"/>
      <c r="C224" s="132"/>
      <c r="D224" s="201"/>
      <c r="E224" s="192"/>
      <c r="F224" s="47"/>
      <c r="G224" s="47"/>
      <c r="H224" s="140"/>
      <c r="I224" s="140"/>
      <c r="J224" s="130"/>
      <c r="K224" s="129"/>
      <c r="L224" s="131"/>
      <c r="M224" s="131"/>
      <c r="N224" s="407"/>
      <c r="O224" s="332"/>
      <c r="P224" s="332"/>
      <c r="Q224" s="332"/>
      <c r="R224" s="332"/>
      <c r="S224" s="327"/>
      <c r="T224" s="327"/>
      <c r="U224" s="327"/>
      <c r="V224" s="327"/>
      <c r="W224" s="327"/>
      <c r="X224" s="136"/>
      <c r="Y224" s="132"/>
      <c r="Z224" s="133"/>
      <c r="AA224" s="134"/>
      <c r="AB224" s="132"/>
      <c r="AC224" s="217"/>
      <c r="AD224" s="217"/>
      <c r="AE224" s="252"/>
      <c r="AF224" s="252"/>
      <c r="AG224" s="136"/>
    </row>
    <row r="225" spans="1:33" ht="15" customHeight="1" x14ac:dyDescent="0.25">
      <c r="A225" s="320"/>
      <c r="B225" s="132"/>
      <c r="C225" s="132"/>
      <c r="D225" s="132"/>
      <c r="E225" s="132"/>
      <c r="F225" s="47"/>
      <c r="G225" s="47"/>
      <c r="H225" s="140"/>
      <c r="I225" s="140"/>
      <c r="J225" s="130"/>
      <c r="K225" s="129"/>
      <c r="L225" s="141"/>
      <c r="M225" s="141"/>
      <c r="N225" s="407"/>
      <c r="O225" s="332"/>
      <c r="P225" s="332"/>
      <c r="Q225" s="332"/>
      <c r="R225" s="332"/>
      <c r="S225" s="327"/>
      <c r="T225" s="327"/>
      <c r="U225" s="327"/>
      <c r="V225" s="327"/>
      <c r="W225" s="327"/>
      <c r="X225" s="136"/>
      <c r="Y225" s="132"/>
      <c r="Z225" s="133"/>
      <c r="AA225" s="132"/>
      <c r="AB225" s="132"/>
      <c r="AC225" s="131"/>
      <c r="AD225" s="135"/>
      <c r="AE225" s="137"/>
      <c r="AF225" s="137"/>
      <c r="AG225" s="136"/>
    </row>
    <row r="226" spans="1:33" ht="15" customHeight="1" x14ac:dyDescent="0.25">
      <c r="A226" s="116"/>
      <c r="B226" s="132"/>
      <c r="C226" s="132"/>
      <c r="D226" s="132"/>
      <c r="E226" s="132"/>
      <c r="F226" s="47"/>
      <c r="G226" s="47"/>
      <c r="H226" s="140"/>
      <c r="I226" s="140"/>
      <c r="J226" s="130"/>
      <c r="K226" s="129"/>
      <c r="L226" s="141"/>
      <c r="M226" s="141"/>
      <c r="N226" s="407"/>
      <c r="O226" s="332"/>
      <c r="P226" s="332"/>
      <c r="Q226" s="332"/>
      <c r="R226" s="332"/>
      <c r="S226" s="327"/>
      <c r="T226" s="327"/>
      <c r="U226" s="327"/>
      <c r="V226" s="327"/>
      <c r="W226" s="327"/>
      <c r="X226" s="136"/>
      <c r="Y226" s="132"/>
      <c r="Z226" s="133"/>
      <c r="AA226" s="132"/>
      <c r="AB226" s="132"/>
      <c r="AC226" s="131"/>
      <c r="AD226" s="135"/>
      <c r="AE226" s="137"/>
      <c r="AF226" s="137"/>
      <c r="AG226" s="136"/>
    </row>
    <row r="227" spans="1:33" ht="15" customHeight="1" x14ac:dyDescent="0.25">
      <c r="A227" s="116"/>
      <c r="B227" s="132"/>
      <c r="C227" s="132"/>
      <c r="D227" s="132"/>
      <c r="E227" s="319"/>
      <c r="F227" s="47"/>
      <c r="G227" s="47"/>
      <c r="H227" s="140"/>
      <c r="I227" s="140"/>
      <c r="J227" s="130"/>
      <c r="K227" s="129"/>
      <c r="L227" s="141"/>
      <c r="M227" s="141"/>
      <c r="N227" s="407"/>
      <c r="O227" s="332"/>
      <c r="P227" s="332"/>
      <c r="Q227" s="332"/>
      <c r="R227" s="332"/>
      <c r="S227" s="327"/>
      <c r="T227" s="327"/>
      <c r="U227" s="327"/>
      <c r="V227" s="327"/>
      <c r="W227" s="327"/>
      <c r="X227" s="136"/>
      <c r="Y227" s="142"/>
      <c r="Z227" s="133"/>
      <c r="AA227" s="134"/>
      <c r="AB227" s="132"/>
      <c r="AC227" s="131"/>
      <c r="AD227" s="135"/>
      <c r="AE227" s="137"/>
      <c r="AF227" s="137"/>
      <c r="AG227" s="136"/>
    </row>
    <row r="228" spans="1:33" ht="15" customHeight="1" x14ac:dyDescent="0.25">
      <c r="A228" s="320" t="s">
        <v>49</v>
      </c>
      <c r="B228" s="132"/>
      <c r="C228" s="132"/>
      <c r="D228" s="132"/>
      <c r="E228" s="132"/>
      <c r="F228" s="189"/>
      <c r="G228" s="314"/>
      <c r="H228" s="129"/>
      <c r="I228" s="129"/>
      <c r="J228" s="130"/>
      <c r="K228" s="129"/>
      <c r="L228" s="141"/>
      <c r="M228" s="141"/>
      <c r="N228" s="407"/>
      <c r="O228" s="332"/>
      <c r="P228" s="332"/>
      <c r="Q228" s="332"/>
      <c r="R228" s="332"/>
      <c r="S228" s="327"/>
      <c r="T228" s="327"/>
      <c r="U228" s="327"/>
      <c r="V228" s="327"/>
      <c r="W228" s="327"/>
      <c r="X228" s="132"/>
      <c r="Y228" s="142"/>
      <c r="Z228" s="133"/>
      <c r="AA228" s="132"/>
      <c r="AB228" s="132"/>
      <c r="AC228" s="131"/>
      <c r="AD228" s="135"/>
      <c r="AE228" s="137"/>
      <c r="AF228" s="137"/>
      <c r="AG228" s="137"/>
    </row>
    <row r="229" spans="1:33" ht="15.75" thickBot="1" x14ac:dyDescent="0.3">
      <c r="A229" s="321"/>
      <c r="B229" s="136"/>
      <c r="C229" s="132"/>
      <c r="D229" s="132"/>
      <c r="E229" s="132"/>
      <c r="F229" s="189"/>
      <c r="G229" s="127"/>
      <c r="H229" s="140"/>
      <c r="I229" s="140"/>
      <c r="J229" s="130"/>
      <c r="K229" s="129"/>
      <c r="L229" s="141"/>
      <c r="M229" s="141"/>
      <c r="N229" s="407"/>
      <c r="O229" s="328"/>
      <c r="P229" s="328"/>
      <c r="Q229" s="328"/>
      <c r="R229" s="328"/>
      <c r="S229" s="328"/>
      <c r="T229" s="328"/>
      <c r="U229" s="328"/>
      <c r="V229" s="328"/>
      <c r="W229" s="189"/>
      <c r="X229" s="136"/>
      <c r="Y229" s="132"/>
      <c r="Z229" s="133"/>
      <c r="AA229" s="134"/>
      <c r="AB229" s="132"/>
      <c r="AC229" s="131"/>
      <c r="AD229" s="135"/>
      <c r="AE229" s="137"/>
      <c r="AF229" s="137"/>
      <c r="AG229" s="137"/>
    </row>
    <row r="230" spans="1:33" ht="23.25" x14ac:dyDescent="0.25">
      <c r="A230" s="115"/>
      <c r="B230" s="136"/>
      <c r="C230" s="316"/>
      <c r="D230" s="183"/>
      <c r="E230" s="322"/>
      <c r="F230" s="192"/>
      <c r="G230" s="308"/>
      <c r="H230" s="193"/>
      <c r="I230" s="193"/>
      <c r="J230" s="223"/>
      <c r="K230" s="142"/>
      <c r="L230" s="315"/>
      <c r="M230" s="343"/>
      <c r="N230" s="189"/>
      <c r="O230" s="210"/>
      <c r="P230" s="210"/>
      <c r="Q230" s="328"/>
      <c r="R230" s="328"/>
      <c r="S230" s="328"/>
      <c r="T230" s="328"/>
      <c r="U230" s="328"/>
      <c r="V230" s="328"/>
      <c r="W230" s="333"/>
      <c r="X230" s="183"/>
      <c r="Y230" s="201"/>
      <c r="Z230" s="317"/>
      <c r="AA230" s="318"/>
      <c r="AB230" s="183"/>
      <c r="AC230" s="198"/>
      <c r="AD230" s="313"/>
      <c r="AE230" s="136"/>
      <c r="AF230" s="136"/>
      <c r="AG230" s="136"/>
    </row>
    <row r="231" spans="1:33" ht="23.25" x14ac:dyDescent="0.25">
      <c r="A231" s="54"/>
      <c r="B231" s="20"/>
      <c r="C231" s="176"/>
      <c r="D231" s="179"/>
      <c r="E231" s="226"/>
      <c r="F231" s="8"/>
      <c r="G231" s="310"/>
      <c r="H231" s="195"/>
      <c r="I231" s="195"/>
      <c r="J231" s="136"/>
      <c r="K231" s="196"/>
      <c r="L231" s="208"/>
      <c r="M231" s="344"/>
      <c r="N231" s="189"/>
      <c r="O231" s="210"/>
      <c r="P231" s="210"/>
      <c r="Q231" s="329"/>
      <c r="R231" s="329"/>
      <c r="S231" s="329"/>
      <c r="T231" s="329"/>
      <c r="U231" s="329"/>
      <c r="V231" s="329"/>
      <c r="W231" s="334"/>
      <c r="X231" s="232"/>
      <c r="Y231" s="229"/>
      <c r="Z231" s="233"/>
      <c r="AA231" s="182"/>
      <c r="AB231" s="222"/>
      <c r="AC231" s="147"/>
      <c r="AD231" s="29"/>
      <c r="AE231" s="27"/>
      <c r="AF231" s="27"/>
      <c r="AG231" s="20"/>
    </row>
    <row r="232" spans="1:33" ht="20.25" x14ac:dyDescent="0.25">
      <c r="A232" s="54"/>
      <c r="B232" s="20"/>
      <c r="C232" s="176"/>
      <c r="D232" s="179"/>
      <c r="E232" s="226"/>
      <c r="F232" s="224"/>
      <c r="G232" s="190"/>
      <c r="H232" s="197"/>
      <c r="I232" s="197"/>
      <c r="J232" s="189"/>
      <c r="K232" s="191"/>
      <c r="L232" s="209"/>
      <c r="M232" s="345"/>
      <c r="N232" s="189"/>
      <c r="O232" s="210"/>
      <c r="P232" s="210"/>
      <c r="Q232" s="329"/>
      <c r="R232" s="329"/>
      <c r="S232" s="329"/>
      <c r="T232" s="329"/>
      <c r="U232" s="329"/>
      <c r="V232" s="329"/>
      <c r="W232" s="329"/>
      <c r="X232" s="276"/>
      <c r="Y232" s="203"/>
      <c r="Z232" s="204"/>
      <c r="AA232" s="179"/>
      <c r="AB232" s="230"/>
      <c r="AC232" s="20"/>
      <c r="AD232" s="59"/>
      <c r="AE232" s="20"/>
      <c r="AF232" s="20"/>
      <c r="AG232" s="20"/>
    </row>
    <row r="233" spans="1:33" x14ac:dyDescent="0.25">
      <c r="A233" s="54"/>
      <c r="B233" s="20"/>
      <c r="C233" s="176"/>
      <c r="D233" s="179"/>
      <c r="E233" s="226"/>
      <c r="F233" s="192"/>
      <c r="G233" s="254"/>
      <c r="H233" s="198"/>
      <c r="I233" s="198"/>
      <c r="J233" s="136"/>
      <c r="K233" s="142"/>
      <c r="L233" s="199"/>
      <c r="M233" s="199"/>
      <c r="N233" s="189"/>
      <c r="O233" s="328"/>
      <c r="P233" s="328"/>
      <c r="Q233" s="329"/>
      <c r="R233" s="329"/>
      <c r="S233" s="329"/>
      <c r="T233" s="329"/>
      <c r="U233" s="329"/>
      <c r="V233" s="329"/>
      <c r="W233" s="329"/>
      <c r="X233" s="202"/>
      <c r="Y233" s="183"/>
      <c r="Z233" s="228"/>
      <c r="AA233" s="179"/>
      <c r="AB233" s="147"/>
      <c r="AC233" s="20"/>
      <c r="AD233" s="29"/>
      <c r="AE233" s="23"/>
      <c r="AF233" s="23"/>
      <c r="AG233" s="20"/>
    </row>
    <row r="234" spans="1:33" x14ac:dyDescent="0.25">
      <c r="A234" s="54"/>
      <c r="B234" s="20"/>
      <c r="C234" s="176"/>
      <c r="D234" s="179"/>
      <c r="E234" s="226"/>
      <c r="F234" s="8"/>
      <c r="G234" s="190"/>
      <c r="H234" s="198"/>
      <c r="I234" s="198"/>
      <c r="J234" s="136"/>
      <c r="K234" s="142"/>
      <c r="L234" s="194"/>
      <c r="M234" s="194"/>
      <c r="N234" s="189"/>
      <c r="O234" s="328"/>
      <c r="P234" s="328"/>
      <c r="Q234" s="329"/>
      <c r="R234" s="329"/>
      <c r="S234" s="329"/>
      <c r="T234" s="329"/>
      <c r="U234" s="329"/>
      <c r="V234" s="329"/>
      <c r="W234" s="329"/>
      <c r="X234" s="202"/>
      <c r="Y234" s="205"/>
      <c r="Z234" s="206"/>
      <c r="AA234" s="178"/>
      <c r="AB234" s="20"/>
      <c r="AC234" s="20"/>
      <c r="AD234" s="29"/>
      <c r="AE234" s="277"/>
      <c r="AF234" s="277"/>
      <c r="AG234" s="20"/>
    </row>
    <row r="235" spans="1:33" x14ac:dyDescent="0.25">
      <c r="A235" s="54"/>
      <c r="B235" s="20"/>
      <c r="C235" s="176"/>
      <c r="D235" s="179"/>
      <c r="E235" s="179"/>
      <c r="F235" s="8"/>
      <c r="G235" s="311"/>
      <c r="H235" s="306"/>
      <c r="I235" s="306"/>
      <c r="J235" s="136"/>
      <c r="K235" s="200"/>
      <c r="L235" s="136"/>
      <c r="M235" s="136"/>
      <c r="N235" s="189"/>
      <c r="O235" s="328"/>
      <c r="P235" s="328"/>
      <c r="Q235" s="329"/>
      <c r="R235" s="329"/>
      <c r="S235" s="329"/>
      <c r="T235" s="329"/>
      <c r="U235" s="329"/>
      <c r="V235" s="329"/>
      <c r="W235" s="329"/>
      <c r="X235" s="202"/>
      <c r="Y235" s="136"/>
      <c r="Z235" s="189"/>
      <c r="AA235" s="20"/>
      <c r="AB235" s="20"/>
      <c r="AC235" s="20"/>
      <c r="AD235" s="29"/>
      <c r="AE235" s="20"/>
      <c r="AF235" s="20"/>
      <c r="AG235" s="20"/>
    </row>
    <row r="236" spans="1:33" x14ac:dyDescent="0.25">
      <c r="A236" s="54"/>
      <c r="B236" s="20"/>
      <c r="C236" s="176"/>
      <c r="D236" s="179"/>
      <c r="E236" s="179"/>
      <c r="F236" s="305"/>
      <c r="G236" s="312"/>
      <c r="H236" s="307"/>
      <c r="I236" s="307"/>
      <c r="J236" s="20"/>
      <c r="K236" s="22"/>
      <c r="L236" s="20"/>
      <c r="M236" s="20"/>
      <c r="N236" s="23"/>
      <c r="O236" s="329"/>
      <c r="P236" s="329"/>
      <c r="Q236" s="329"/>
      <c r="R236" s="329"/>
      <c r="S236" s="329"/>
      <c r="T236" s="329"/>
      <c r="U236" s="329"/>
      <c r="V236" s="329"/>
      <c r="W236" s="329"/>
      <c r="X236" s="108"/>
      <c r="Y236" s="20"/>
      <c r="Z236" s="23"/>
      <c r="AA236" s="20"/>
      <c r="AB236" s="20"/>
      <c r="AC236" s="20"/>
      <c r="AD236" s="29"/>
      <c r="AE236" s="20"/>
      <c r="AF236" s="20"/>
      <c r="AG236" s="20"/>
    </row>
    <row r="237" spans="1:33" x14ac:dyDescent="0.25">
      <c r="A237" s="54"/>
      <c r="B237" s="20"/>
      <c r="C237" s="176"/>
      <c r="D237" s="179"/>
      <c r="E237" s="179"/>
      <c r="F237" s="305"/>
      <c r="G237" s="311"/>
      <c r="H237" s="225"/>
      <c r="I237" s="225"/>
      <c r="J237" s="20"/>
      <c r="K237" s="22"/>
      <c r="L237" s="20"/>
      <c r="M237" s="20"/>
      <c r="N237" s="23"/>
      <c r="O237" s="329"/>
      <c r="P237" s="329"/>
      <c r="Q237" s="329"/>
      <c r="R237" s="329"/>
      <c r="S237" s="329"/>
      <c r="T237" s="329"/>
      <c r="U237" s="329"/>
      <c r="V237" s="329"/>
      <c r="W237" s="329"/>
      <c r="X237" s="20"/>
      <c r="Y237" s="20"/>
      <c r="Z237" s="27"/>
      <c r="AA237" s="20"/>
      <c r="AB237" s="20"/>
      <c r="AC237" s="20"/>
      <c r="AD237" s="29"/>
      <c r="AE237" s="20"/>
      <c r="AF237" s="20"/>
      <c r="AG237" s="20"/>
    </row>
    <row r="238" spans="1:33" x14ac:dyDescent="0.25">
      <c r="A238" s="54"/>
      <c r="B238" s="20"/>
      <c r="C238" s="176"/>
      <c r="D238" s="179"/>
      <c r="E238" s="179"/>
      <c r="F238" s="225"/>
      <c r="G238" s="309"/>
      <c r="H238" s="20"/>
      <c r="I238" s="20"/>
      <c r="J238" s="20"/>
      <c r="K238" s="22"/>
      <c r="L238" s="20"/>
      <c r="M238" s="20"/>
      <c r="N238" s="23"/>
      <c r="O238" s="329"/>
      <c r="P238" s="329"/>
      <c r="Q238" s="329"/>
      <c r="R238" s="329"/>
      <c r="S238" s="329"/>
      <c r="T238" s="329"/>
      <c r="U238" s="329"/>
      <c r="V238" s="329"/>
      <c r="W238" s="329"/>
      <c r="X238" s="20"/>
      <c r="Y238" s="20"/>
      <c r="Z238" s="20"/>
      <c r="AA238" s="20"/>
      <c r="AB238" s="20"/>
      <c r="AC238" s="20"/>
      <c r="AD238" s="29"/>
      <c r="AE238" s="20"/>
      <c r="AF238" s="20"/>
      <c r="AG238" s="20"/>
    </row>
    <row r="239" spans="1:33" x14ac:dyDescent="0.25">
      <c r="A239" s="54"/>
      <c r="B239" s="20"/>
      <c r="C239" s="176"/>
      <c r="D239" s="179"/>
      <c r="E239" s="179"/>
      <c r="F239" s="225"/>
      <c r="G239" s="23"/>
      <c r="H239" s="20"/>
      <c r="I239" s="20"/>
      <c r="J239" s="20"/>
      <c r="K239" s="22"/>
      <c r="L239" s="20"/>
      <c r="M239" s="20"/>
      <c r="N239" s="23"/>
      <c r="O239" s="329"/>
      <c r="P239" s="329"/>
      <c r="Q239" s="329"/>
      <c r="R239" s="329"/>
      <c r="S239" s="329"/>
      <c r="T239" s="329"/>
      <c r="U239" s="329"/>
      <c r="V239" s="329"/>
      <c r="W239" s="329"/>
      <c r="X239" s="20"/>
      <c r="Y239" s="20"/>
      <c r="Z239" s="27"/>
      <c r="AA239" s="20"/>
      <c r="AB239" s="20"/>
      <c r="AC239" s="20"/>
      <c r="AD239" s="29"/>
      <c r="AE239" s="20"/>
      <c r="AF239" s="20"/>
      <c r="AG239" s="20"/>
    </row>
    <row r="240" spans="1:33" x14ac:dyDescent="0.25">
      <c r="A240" s="54"/>
      <c r="B240" s="20"/>
      <c r="C240" s="176"/>
      <c r="D240" s="179"/>
      <c r="E240" s="179"/>
      <c r="F240" s="225"/>
      <c r="G240" s="23"/>
      <c r="H240" s="20"/>
      <c r="I240" s="20"/>
      <c r="J240" s="20"/>
      <c r="K240" s="22"/>
      <c r="L240" s="20"/>
      <c r="M240" s="20"/>
      <c r="N240" s="23"/>
      <c r="O240" s="329"/>
      <c r="P240" s="329"/>
      <c r="Q240" s="329"/>
      <c r="R240" s="329"/>
      <c r="S240" s="329"/>
      <c r="T240" s="329"/>
      <c r="U240" s="329"/>
      <c r="V240" s="329"/>
      <c r="W240" s="329"/>
      <c r="X240" s="20"/>
      <c r="Y240" s="20"/>
      <c r="Z240" s="20"/>
      <c r="AA240" s="20"/>
      <c r="AB240" s="20"/>
      <c r="AC240" s="20"/>
      <c r="AD240" s="29"/>
      <c r="AE240" s="20"/>
      <c r="AF240" s="20"/>
      <c r="AG240" s="20"/>
    </row>
    <row r="241" spans="1:33" x14ac:dyDescent="0.25">
      <c r="A241" s="54"/>
      <c r="B241" s="20"/>
      <c r="C241" s="176"/>
      <c r="D241" s="179"/>
      <c r="E241" s="179"/>
      <c r="F241" s="225"/>
      <c r="G241" s="23"/>
      <c r="H241" s="20"/>
      <c r="I241" s="20"/>
      <c r="J241" s="20"/>
      <c r="K241" s="22"/>
      <c r="L241" s="20"/>
      <c r="M241" s="20"/>
      <c r="N241" s="23"/>
      <c r="O241" s="329"/>
      <c r="P241" s="329"/>
      <c r="Q241" s="329"/>
      <c r="R241" s="329"/>
      <c r="S241" s="329"/>
      <c r="T241" s="329"/>
      <c r="U241" s="329"/>
      <c r="V241" s="329"/>
      <c r="W241" s="329"/>
      <c r="X241" s="20"/>
      <c r="Y241" s="20"/>
      <c r="Z241" s="20"/>
      <c r="AA241" s="20"/>
      <c r="AB241" s="20"/>
      <c r="AC241" s="20"/>
      <c r="AD241" s="29"/>
      <c r="AE241" s="20"/>
      <c r="AF241" s="20"/>
      <c r="AG241" s="20"/>
    </row>
    <row r="242" spans="1:33" x14ac:dyDescent="0.25">
      <c r="A242" s="54"/>
      <c r="B242" s="20"/>
      <c r="C242" s="176"/>
      <c r="D242" s="179"/>
      <c r="E242" s="227"/>
      <c r="F242" s="225"/>
      <c r="G242" s="23"/>
      <c r="H242" s="20"/>
      <c r="I242" s="20"/>
      <c r="J242" s="20"/>
      <c r="K242" s="22"/>
      <c r="L242" s="20"/>
      <c r="M242" s="20"/>
      <c r="N242" s="23"/>
      <c r="O242" s="329"/>
      <c r="P242" s="329"/>
      <c r="Q242" s="329"/>
      <c r="R242" s="329"/>
      <c r="S242" s="329"/>
      <c r="T242" s="329"/>
      <c r="U242" s="329"/>
      <c r="V242" s="329"/>
      <c r="W242" s="329"/>
      <c r="X242" s="20"/>
      <c r="Y242" s="20"/>
      <c r="Z242" s="20"/>
      <c r="AA242" s="20"/>
      <c r="AB242" s="20"/>
      <c r="AC242" s="20"/>
      <c r="AD242" s="29"/>
      <c r="AE242" s="20"/>
      <c r="AF242" s="20"/>
      <c r="AG242" s="20"/>
    </row>
    <row r="243" spans="1:33" x14ac:dyDescent="0.25">
      <c r="A243" s="54"/>
      <c r="B243" s="20"/>
      <c r="C243" s="176"/>
      <c r="D243" s="179"/>
      <c r="E243" s="227"/>
      <c r="F243" s="225"/>
      <c r="G243" s="23"/>
      <c r="H243" s="20"/>
      <c r="I243" s="20"/>
      <c r="J243" s="20"/>
      <c r="K243" s="22"/>
      <c r="L243" s="20"/>
      <c r="M243" s="20"/>
      <c r="N243" s="23"/>
      <c r="O243" s="329"/>
      <c r="P243" s="329"/>
      <c r="Q243" s="329"/>
      <c r="R243" s="329"/>
      <c r="S243" s="329"/>
      <c r="T243" s="329"/>
      <c r="U243" s="329"/>
      <c r="V243" s="329"/>
      <c r="W243" s="329"/>
      <c r="X243" s="20"/>
      <c r="Y243" s="20"/>
      <c r="Z243" s="20"/>
      <c r="AA243" s="20"/>
      <c r="AB243" s="20"/>
      <c r="AC243" s="20"/>
      <c r="AD243" s="29"/>
      <c r="AE243" s="20"/>
      <c r="AF243" s="20"/>
      <c r="AG243" s="20"/>
    </row>
    <row r="244" spans="1:33" x14ac:dyDescent="0.25">
      <c r="A244" s="54"/>
      <c r="B244" s="20"/>
      <c r="C244" s="176"/>
      <c r="D244" s="179"/>
      <c r="E244" s="227"/>
      <c r="F244" s="225"/>
      <c r="G244" s="23"/>
      <c r="H244" s="20"/>
      <c r="I244" s="177"/>
      <c r="J244" s="177"/>
      <c r="K244" s="213"/>
      <c r="L244" s="177"/>
      <c r="M244" s="177"/>
      <c r="N244" s="409"/>
      <c r="O244" s="335"/>
      <c r="P244" s="335"/>
      <c r="Q244" s="329"/>
      <c r="R244" s="329"/>
      <c r="S244" s="329"/>
      <c r="T244" s="329"/>
      <c r="U244" s="329"/>
      <c r="V244" s="329"/>
      <c r="W244" s="329"/>
      <c r="X244" s="177"/>
      <c r="Y244" s="177"/>
      <c r="Z244" s="177"/>
      <c r="AA244" s="177"/>
      <c r="AB244" s="177"/>
      <c r="AC244" s="20"/>
      <c r="AD244" s="29"/>
      <c r="AE244" s="20"/>
      <c r="AF244" s="20"/>
      <c r="AG244" s="20"/>
    </row>
    <row r="245" spans="1:33" x14ac:dyDescent="0.25">
      <c r="A245" s="54"/>
      <c r="B245" s="20"/>
      <c r="C245" s="176"/>
      <c r="D245" s="179"/>
      <c r="E245" s="227"/>
      <c r="F245" s="225"/>
      <c r="G245" s="23"/>
      <c r="H245" s="176"/>
      <c r="I245" s="179"/>
      <c r="J245" s="179"/>
      <c r="K245" s="111"/>
      <c r="L245" s="179"/>
      <c r="M245" s="179"/>
      <c r="N245" s="53"/>
      <c r="O245" s="336"/>
      <c r="P245" s="336"/>
      <c r="Q245" s="337"/>
      <c r="R245" s="329"/>
      <c r="S245" s="329"/>
      <c r="T245" s="329"/>
      <c r="U245" s="329"/>
      <c r="V245" s="329"/>
      <c r="W245" s="334"/>
      <c r="X245" s="179"/>
      <c r="Y245" s="179"/>
      <c r="Z245" s="179"/>
      <c r="AA245" s="179"/>
      <c r="AB245" s="179"/>
      <c r="AC245" s="147"/>
      <c r="AD245" s="29"/>
      <c r="AE245" s="20"/>
      <c r="AF245" s="20"/>
      <c r="AG245" s="20"/>
    </row>
    <row r="246" spans="1:33" x14ac:dyDescent="0.25">
      <c r="A246" s="54"/>
      <c r="B246" s="20"/>
      <c r="C246" s="176"/>
      <c r="D246" s="179"/>
      <c r="E246" s="227"/>
      <c r="F246" s="225"/>
      <c r="G246" s="23"/>
      <c r="H246" s="176"/>
      <c r="I246" s="179"/>
      <c r="J246" s="179"/>
      <c r="K246" s="111"/>
      <c r="L246" s="179"/>
      <c r="M246" s="179"/>
      <c r="N246" s="53"/>
      <c r="O246" s="336"/>
      <c r="P246" s="336"/>
      <c r="Q246" s="337"/>
      <c r="R246" s="329"/>
      <c r="S246" s="329"/>
      <c r="T246" s="329"/>
      <c r="U246" s="329"/>
      <c r="V246" s="329"/>
      <c r="W246" s="334"/>
      <c r="X246" s="179"/>
      <c r="Y246" s="179"/>
      <c r="Z246" s="179"/>
      <c r="AA246" s="179"/>
      <c r="AB246" s="179"/>
      <c r="AC246" s="147"/>
      <c r="AD246" s="29"/>
      <c r="AE246" s="20"/>
      <c r="AF246" s="20"/>
      <c r="AG246" s="20"/>
    </row>
    <row r="247" spans="1:33" x14ac:dyDescent="0.25">
      <c r="A247" s="54"/>
      <c r="B247" s="20"/>
      <c r="C247" s="176"/>
      <c r="D247" s="179"/>
      <c r="E247" s="179"/>
      <c r="F247" s="225"/>
      <c r="G247" s="23"/>
      <c r="H247" s="176"/>
      <c r="I247" s="179"/>
      <c r="J247" s="179"/>
      <c r="K247" s="111"/>
      <c r="L247" s="179"/>
      <c r="M247" s="179"/>
      <c r="N247" s="53"/>
      <c r="O247" s="336"/>
      <c r="P247" s="336"/>
      <c r="Q247" s="337"/>
      <c r="R247" s="329"/>
      <c r="S247" s="329"/>
      <c r="T247" s="329"/>
      <c r="U247" s="329"/>
      <c r="V247" s="329"/>
      <c r="W247" s="334"/>
      <c r="X247" s="179"/>
      <c r="Y247" s="179"/>
      <c r="Z247" s="179"/>
      <c r="AA247" s="179"/>
      <c r="AB247" s="179"/>
      <c r="AC247" s="147"/>
      <c r="AD247" s="29"/>
      <c r="AE247" s="20"/>
      <c r="AF247" s="20"/>
      <c r="AG247" s="20"/>
    </row>
    <row r="248" spans="1:33" ht="23.25" x14ac:dyDescent="0.25">
      <c r="A248" s="54"/>
      <c r="B248" s="20"/>
      <c r="C248" s="176"/>
      <c r="D248" s="179"/>
      <c r="E248" s="179"/>
      <c r="F248" s="225"/>
      <c r="G248" s="23"/>
      <c r="H248" s="176"/>
      <c r="I248" s="179"/>
      <c r="J248" s="179"/>
      <c r="K248" s="111"/>
      <c r="L248" s="214"/>
      <c r="M248" s="214"/>
      <c r="N248" s="53"/>
      <c r="O248" s="53"/>
      <c r="P248" s="53"/>
      <c r="Q248" s="337"/>
      <c r="R248" s="329"/>
      <c r="S248" s="329"/>
      <c r="T248" s="329"/>
      <c r="U248" s="329"/>
      <c r="V248" s="329"/>
      <c r="W248" s="334"/>
      <c r="X248" s="179"/>
      <c r="Y248" s="179"/>
      <c r="Z248" s="179"/>
      <c r="AA248" s="179"/>
      <c r="AB248" s="179"/>
      <c r="AC248" s="147"/>
      <c r="AD248" s="29"/>
      <c r="AE248" s="20"/>
      <c r="AF248" s="20"/>
      <c r="AG248" s="20"/>
    </row>
    <row r="249" spans="1:33" ht="23.25" x14ac:dyDescent="0.25">
      <c r="A249" s="54"/>
      <c r="B249" s="20"/>
      <c r="C249" s="176"/>
      <c r="D249" s="179"/>
      <c r="E249" s="179"/>
      <c r="F249" s="225"/>
      <c r="G249" s="23"/>
      <c r="H249" s="176"/>
      <c r="I249" s="179"/>
      <c r="J249" s="179"/>
      <c r="K249" s="111"/>
      <c r="L249" s="215"/>
      <c r="M249" s="215"/>
      <c r="N249" s="53"/>
      <c r="O249" s="336"/>
      <c r="P249" s="336"/>
      <c r="Q249" s="337"/>
      <c r="R249" s="329"/>
      <c r="S249" s="329"/>
      <c r="T249" s="329"/>
      <c r="U249" s="329"/>
      <c r="V249" s="329"/>
      <c r="W249" s="334"/>
      <c r="X249" s="179"/>
      <c r="Y249" s="179"/>
      <c r="Z249" s="179"/>
      <c r="AA249" s="179"/>
      <c r="AB249" s="179"/>
      <c r="AC249" s="147"/>
      <c r="AD249" s="29"/>
      <c r="AE249" s="20"/>
      <c r="AF249" s="20"/>
      <c r="AG249" s="20"/>
    </row>
    <row r="250" spans="1:33" x14ac:dyDescent="0.25">
      <c r="A250" s="54"/>
      <c r="B250" s="20"/>
      <c r="C250" s="176"/>
      <c r="D250" s="179"/>
      <c r="E250" s="179"/>
      <c r="F250" s="225"/>
      <c r="G250" s="23"/>
      <c r="H250" s="176"/>
      <c r="I250" s="179"/>
      <c r="J250" s="179"/>
      <c r="K250" s="111"/>
      <c r="L250" s="179"/>
      <c r="M250" s="179"/>
      <c r="N250" s="53"/>
      <c r="O250" s="338"/>
      <c r="P250" s="338"/>
      <c r="Q250" s="337"/>
      <c r="R250" s="329"/>
      <c r="S250" s="329"/>
      <c r="T250" s="329"/>
      <c r="U250" s="329"/>
      <c r="V250" s="329"/>
      <c r="W250" s="334"/>
      <c r="X250" s="179"/>
      <c r="Y250" s="179"/>
      <c r="Z250" s="53"/>
      <c r="AA250" s="179"/>
      <c r="AB250" s="179"/>
      <c r="AC250" s="147"/>
      <c r="AD250" s="29"/>
      <c r="AE250" s="20"/>
      <c r="AF250" s="20"/>
      <c r="AG250" s="20"/>
    </row>
    <row r="251" spans="1:33" x14ac:dyDescent="0.25">
      <c r="A251" s="54"/>
      <c r="B251" s="20"/>
      <c r="C251" s="176"/>
      <c r="D251" s="179"/>
      <c r="E251" s="179"/>
      <c r="F251" s="225"/>
      <c r="G251" s="23"/>
      <c r="H251" s="176"/>
      <c r="I251" s="179"/>
      <c r="J251" s="179"/>
      <c r="K251" s="179"/>
      <c r="L251" s="179"/>
      <c r="M251" s="179"/>
      <c r="N251" s="53"/>
      <c r="O251" s="336"/>
      <c r="P251" s="336"/>
      <c r="Q251" s="337"/>
      <c r="R251" s="329"/>
      <c r="S251" s="329"/>
      <c r="T251" s="329"/>
      <c r="U251" s="329"/>
      <c r="V251" s="329"/>
      <c r="W251" s="334"/>
      <c r="X251" s="179"/>
      <c r="Y251" s="179"/>
      <c r="Z251" s="179"/>
      <c r="AA251" s="179"/>
      <c r="AB251" s="179"/>
      <c r="AC251" s="147"/>
      <c r="AD251" s="29"/>
      <c r="AE251" s="20"/>
      <c r="AF251" s="20"/>
      <c r="AG251" s="20"/>
    </row>
    <row r="252" spans="1:33" x14ac:dyDescent="0.25">
      <c r="A252" s="54"/>
      <c r="B252" s="20"/>
      <c r="C252" s="176"/>
      <c r="D252" s="179"/>
      <c r="E252" s="179"/>
      <c r="F252" s="225"/>
      <c r="G252" s="23"/>
      <c r="H252" s="176"/>
      <c r="I252" s="179"/>
      <c r="J252" s="179"/>
      <c r="K252" s="179"/>
      <c r="L252" s="179"/>
      <c r="M252" s="179"/>
      <c r="N252" s="53"/>
      <c r="O252" s="336"/>
      <c r="P252" s="336"/>
      <c r="Q252" s="337"/>
      <c r="R252" s="329"/>
      <c r="S252" s="329"/>
      <c r="T252" s="329"/>
      <c r="U252" s="329"/>
      <c r="V252" s="329"/>
      <c r="W252" s="334"/>
      <c r="X252" s="179"/>
      <c r="Y252" s="179"/>
      <c r="Z252" s="180"/>
      <c r="AA252" s="179"/>
      <c r="AB252" s="179"/>
      <c r="AC252" s="147"/>
      <c r="AD252" s="29"/>
      <c r="AE252" s="20"/>
      <c r="AF252" s="20"/>
      <c r="AG252" s="20"/>
    </row>
    <row r="253" spans="1:33" x14ac:dyDescent="0.25">
      <c r="A253" s="54"/>
      <c r="B253" s="20"/>
      <c r="C253" s="176"/>
      <c r="D253" s="179"/>
      <c r="E253" s="179"/>
      <c r="F253" s="225"/>
      <c r="G253" s="23"/>
      <c r="H253" s="176"/>
      <c r="I253" s="179"/>
      <c r="J253" s="179"/>
      <c r="K253" s="179"/>
      <c r="L253" s="179"/>
      <c r="M253" s="179"/>
      <c r="N253" s="53"/>
      <c r="O253" s="336"/>
      <c r="P253" s="336"/>
      <c r="Q253" s="337"/>
      <c r="R253" s="329"/>
      <c r="S253" s="329"/>
      <c r="T253" s="329"/>
      <c r="U253" s="329"/>
      <c r="V253" s="329"/>
      <c r="W253" s="334"/>
      <c r="X253" s="179"/>
      <c r="Y253" s="179"/>
      <c r="Z253" s="179"/>
      <c r="AA253" s="179"/>
      <c r="AB253" s="179"/>
      <c r="AC253" s="147"/>
      <c r="AD253" s="29"/>
      <c r="AE253" s="20"/>
      <c r="AF253" s="20"/>
      <c r="AG253" s="20"/>
    </row>
    <row r="254" spans="1:33" x14ac:dyDescent="0.25">
      <c r="A254" s="54"/>
      <c r="B254" s="20"/>
      <c r="C254" s="176"/>
      <c r="D254" s="179"/>
      <c r="E254" s="179"/>
      <c r="F254" s="225"/>
      <c r="G254" s="23"/>
      <c r="H254" s="176"/>
      <c r="I254" s="179"/>
      <c r="J254" s="179"/>
      <c r="K254" s="179"/>
      <c r="L254" s="179"/>
      <c r="M254" s="179"/>
      <c r="N254" s="53"/>
      <c r="O254" s="336"/>
      <c r="P254" s="336"/>
      <c r="Q254" s="337"/>
      <c r="R254" s="329"/>
      <c r="S254" s="329"/>
      <c r="T254" s="329"/>
      <c r="U254" s="329"/>
      <c r="V254" s="329"/>
      <c r="W254" s="334"/>
      <c r="X254" s="179"/>
      <c r="Y254" s="179"/>
      <c r="Z254" s="179"/>
      <c r="AA254" s="179"/>
      <c r="AB254" s="179"/>
      <c r="AC254" s="147"/>
      <c r="AD254" s="29"/>
      <c r="AE254" s="20"/>
      <c r="AF254" s="20"/>
      <c r="AG254" s="20"/>
    </row>
    <row r="255" spans="1:33" x14ac:dyDescent="0.25">
      <c r="A255" s="54"/>
      <c r="B255" s="20"/>
      <c r="C255" s="176"/>
      <c r="D255" s="179"/>
      <c r="E255" s="179"/>
      <c r="F255" s="225"/>
      <c r="G255" s="23"/>
      <c r="H255" s="176"/>
      <c r="I255" s="179"/>
      <c r="J255" s="179"/>
      <c r="K255" s="179"/>
      <c r="L255" s="179"/>
      <c r="M255" s="179"/>
      <c r="N255" s="53"/>
      <c r="O255" s="336"/>
      <c r="P255" s="336"/>
      <c r="Q255" s="337"/>
      <c r="R255" s="329"/>
      <c r="S255" s="329"/>
      <c r="T255" s="329"/>
      <c r="U255" s="329"/>
      <c r="V255" s="329"/>
      <c r="W255" s="334"/>
      <c r="X255" s="179"/>
      <c r="Y255" s="179"/>
      <c r="Z255" s="179"/>
      <c r="AA255" s="179"/>
      <c r="AB255" s="179"/>
      <c r="AC255" s="147"/>
      <c r="AD255" s="29"/>
      <c r="AE255" s="20"/>
      <c r="AF255" s="20"/>
      <c r="AG255" s="20"/>
    </row>
    <row r="256" spans="1:33" x14ac:dyDescent="0.25">
      <c r="A256" s="54"/>
      <c r="B256" s="20"/>
      <c r="C256" s="176"/>
      <c r="D256" s="179"/>
      <c r="E256" s="179"/>
      <c r="F256" s="225"/>
      <c r="G256" s="23"/>
      <c r="H256" s="176"/>
      <c r="I256" s="179"/>
      <c r="J256" s="179"/>
      <c r="K256" s="179"/>
      <c r="L256" s="179"/>
      <c r="M256" s="179"/>
      <c r="N256" s="53"/>
      <c r="O256" s="336"/>
      <c r="P256" s="336"/>
      <c r="Q256" s="337"/>
      <c r="R256" s="329"/>
      <c r="S256" s="329"/>
      <c r="T256" s="329"/>
      <c r="U256" s="329"/>
      <c r="V256" s="329"/>
      <c r="W256" s="334"/>
      <c r="X256" s="179"/>
      <c r="Y256" s="179"/>
      <c r="Z256" s="179"/>
      <c r="AA256" s="179"/>
      <c r="AB256" s="179"/>
      <c r="AC256" s="147"/>
      <c r="AD256" s="29"/>
      <c r="AE256" s="20"/>
      <c r="AF256" s="20"/>
      <c r="AG256" s="20"/>
    </row>
    <row r="257" spans="1:33" x14ac:dyDescent="0.25">
      <c r="A257" s="54"/>
      <c r="B257" s="20"/>
      <c r="C257" s="176"/>
      <c r="D257" s="179"/>
      <c r="E257" s="179"/>
      <c r="F257" s="225"/>
      <c r="G257" s="23"/>
      <c r="H257" s="176"/>
      <c r="I257" s="179"/>
      <c r="J257" s="179"/>
      <c r="K257" s="179"/>
      <c r="L257" s="179"/>
      <c r="M257" s="179"/>
      <c r="N257" s="53"/>
      <c r="O257" s="336"/>
      <c r="P257" s="336"/>
      <c r="Q257" s="337"/>
      <c r="R257" s="329"/>
      <c r="S257" s="329"/>
      <c r="T257" s="329"/>
      <c r="U257" s="329"/>
      <c r="V257" s="329"/>
      <c r="W257" s="334"/>
      <c r="X257" s="179"/>
      <c r="Y257" s="179"/>
      <c r="Z257" s="179"/>
      <c r="AA257" s="179"/>
      <c r="AB257" s="179"/>
      <c r="AC257" s="147"/>
      <c r="AD257" s="29"/>
      <c r="AE257" s="20"/>
      <c r="AF257" s="20"/>
      <c r="AG257" s="20"/>
    </row>
    <row r="258" spans="1:33" x14ac:dyDescent="0.25">
      <c r="A258" s="54"/>
      <c r="B258" s="20"/>
      <c r="C258" s="176"/>
      <c r="D258" s="179"/>
      <c r="E258" s="179"/>
      <c r="F258" s="225"/>
      <c r="G258" s="23"/>
      <c r="H258" s="176"/>
      <c r="I258" s="179"/>
      <c r="J258" s="179"/>
      <c r="K258" s="179"/>
      <c r="L258" s="179"/>
      <c r="M258" s="179"/>
      <c r="N258" s="53"/>
      <c r="O258" s="336"/>
      <c r="P258" s="336"/>
      <c r="Q258" s="337"/>
      <c r="R258" s="329"/>
      <c r="S258" s="329"/>
      <c r="T258" s="329"/>
      <c r="U258" s="329"/>
      <c r="V258" s="329"/>
      <c r="W258" s="334"/>
      <c r="X258" s="179"/>
      <c r="Y258" s="179"/>
      <c r="Z258" s="179"/>
      <c r="AA258" s="179"/>
      <c r="AB258" s="179"/>
      <c r="AC258" s="147"/>
      <c r="AD258" s="29"/>
      <c r="AE258" s="20"/>
      <c r="AF258" s="20"/>
      <c r="AG258" s="20"/>
    </row>
    <row r="259" spans="1:33" ht="23.25" x14ac:dyDescent="0.25">
      <c r="A259" s="54"/>
      <c r="B259" s="20"/>
      <c r="C259" s="176"/>
      <c r="D259" s="179"/>
      <c r="E259" s="179"/>
      <c r="F259" s="225"/>
      <c r="G259" s="23"/>
      <c r="H259" s="176"/>
      <c r="I259" s="179"/>
      <c r="J259" s="179"/>
      <c r="K259" s="179"/>
      <c r="L259" s="216"/>
      <c r="M259" s="216"/>
      <c r="N259" s="53"/>
      <c r="O259" s="336"/>
      <c r="P259" s="336"/>
      <c r="Q259" s="337"/>
      <c r="R259" s="329"/>
      <c r="S259" s="329"/>
      <c r="T259" s="329"/>
      <c r="U259" s="329"/>
      <c r="V259" s="329"/>
      <c r="W259" s="334"/>
      <c r="X259" s="179"/>
      <c r="Y259" s="179"/>
      <c r="Z259" s="179"/>
      <c r="AA259" s="179"/>
      <c r="AB259" s="179"/>
      <c r="AC259" s="147"/>
      <c r="AD259" s="29"/>
      <c r="AE259" s="20"/>
      <c r="AF259" s="20"/>
      <c r="AG259" s="20"/>
    </row>
    <row r="260" spans="1:33" ht="23.25" x14ac:dyDescent="0.25">
      <c r="A260" s="54"/>
      <c r="B260" s="20"/>
      <c r="C260" s="20"/>
      <c r="D260" s="178"/>
      <c r="E260" s="178"/>
      <c r="F260" s="23"/>
      <c r="G260" s="23"/>
      <c r="H260" s="176"/>
      <c r="I260" s="179"/>
      <c r="J260" s="179"/>
      <c r="K260" s="179"/>
      <c r="L260" s="214"/>
      <c r="M260" s="214"/>
      <c r="N260" s="53"/>
      <c r="O260" s="336"/>
      <c r="P260" s="336"/>
      <c r="Q260" s="337"/>
      <c r="R260" s="329"/>
      <c r="S260" s="329"/>
      <c r="T260" s="329"/>
      <c r="U260" s="329"/>
      <c r="V260" s="329"/>
      <c r="W260" s="334"/>
      <c r="X260" s="179"/>
      <c r="Y260" s="179"/>
      <c r="Z260" s="179"/>
      <c r="AA260" s="179"/>
      <c r="AB260" s="179"/>
      <c r="AC260" s="147"/>
      <c r="AD260" s="29"/>
      <c r="AE260" s="20"/>
      <c r="AF260" s="20"/>
      <c r="AG260" s="20"/>
    </row>
    <row r="261" spans="1:33" ht="23.25" x14ac:dyDescent="0.25">
      <c r="A261" s="54"/>
      <c r="B261" s="20"/>
      <c r="C261" s="20"/>
      <c r="D261" s="20"/>
      <c r="E261" s="20"/>
      <c r="F261" s="23"/>
      <c r="G261" s="23"/>
      <c r="H261" s="176"/>
      <c r="I261" s="179"/>
      <c r="J261" s="179"/>
      <c r="K261" s="179"/>
      <c r="L261" s="215"/>
      <c r="M261" s="215"/>
      <c r="N261" s="53"/>
      <c r="O261" s="336"/>
      <c r="P261" s="336"/>
      <c r="Q261" s="337"/>
      <c r="R261" s="329"/>
      <c r="S261" s="329"/>
      <c r="T261" s="329"/>
      <c r="U261" s="329"/>
      <c r="V261" s="329"/>
      <c r="W261" s="334"/>
      <c r="X261" s="179"/>
      <c r="Y261" s="179"/>
      <c r="Z261" s="179"/>
      <c r="AA261" s="179"/>
      <c r="AB261" s="179"/>
      <c r="AC261" s="147"/>
      <c r="AD261" s="29"/>
      <c r="AE261" s="20"/>
      <c r="AF261" s="20"/>
      <c r="AG261" s="20"/>
    </row>
    <row r="262" spans="1:33" x14ac:dyDescent="0.25">
      <c r="A262" s="54"/>
      <c r="B262" s="20"/>
      <c r="C262" s="20"/>
      <c r="D262" s="20"/>
      <c r="E262" s="20"/>
      <c r="F262" s="23"/>
      <c r="G262" s="23"/>
      <c r="H262" s="176"/>
      <c r="I262" s="179"/>
      <c r="J262" s="179"/>
      <c r="K262" s="179"/>
      <c r="L262" s="179"/>
      <c r="M262" s="179"/>
      <c r="N262" s="53"/>
      <c r="O262" s="336"/>
      <c r="P262" s="336"/>
      <c r="Q262" s="337"/>
      <c r="R262" s="329"/>
      <c r="S262" s="329"/>
      <c r="T262" s="329"/>
      <c r="U262" s="329"/>
      <c r="V262" s="329"/>
      <c r="W262" s="334"/>
      <c r="X262" s="179"/>
      <c r="Y262" s="179"/>
      <c r="Z262" s="179"/>
      <c r="AA262" s="179"/>
      <c r="AB262" s="179"/>
      <c r="AC262" s="147"/>
      <c r="AD262" s="29"/>
      <c r="AE262" s="20"/>
      <c r="AF262" s="20"/>
      <c r="AG262" s="20"/>
    </row>
    <row r="263" spans="1:33" x14ac:dyDescent="0.25">
      <c r="A263" s="54"/>
      <c r="B263" s="20"/>
      <c r="C263" s="20"/>
      <c r="D263" s="20"/>
      <c r="E263" s="20"/>
      <c r="F263" s="23"/>
      <c r="G263" s="23"/>
      <c r="H263" s="176"/>
      <c r="I263" s="179"/>
      <c r="J263" s="179"/>
      <c r="K263" s="179"/>
      <c r="L263" s="111"/>
      <c r="M263" s="111"/>
      <c r="N263" s="53"/>
      <c r="O263" s="336"/>
      <c r="P263" s="336"/>
      <c r="Q263" s="337"/>
      <c r="R263" s="329"/>
      <c r="S263" s="329"/>
      <c r="T263" s="329"/>
      <c r="U263" s="329"/>
      <c r="V263" s="329"/>
      <c r="W263" s="334"/>
      <c r="X263" s="179"/>
      <c r="Y263" s="179"/>
      <c r="Z263" s="179"/>
      <c r="AA263" s="179"/>
      <c r="AB263" s="179"/>
      <c r="AC263" s="147"/>
      <c r="AD263" s="29"/>
      <c r="AE263" s="20"/>
      <c r="AF263" s="20"/>
      <c r="AG263" s="20"/>
    </row>
    <row r="264" spans="1:33" x14ac:dyDescent="0.25">
      <c r="A264" s="54"/>
      <c r="B264" s="20"/>
      <c r="C264" s="20"/>
      <c r="D264" s="20"/>
      <c r="E264" s="20"/>
      <c r="F264" s="23"/>
      <c r="G264" s="23"/>
      <c r="H264" s="176"/>
      <c r="I264" s="179"/>
      <c r="J264" s="179"/>
      <c r="K264" s="179"/>
      <c r="L264" s="179"/>
      <c r="M264" s="179"/>
      <c r="N264" s="53"/>
      <c r="O264" s="336"/>
      <c r="P264" s="336"/>
      <c r="Q264" s="337"/>
      <c r="R264" s="329"/>
      <c r="S264" s="329"/>
      <c r="T264" s="329"/>
      <c r="U264" s="329"/>
      <c r="V264" s="329"/>
      <c r="W264" s="334"/>
      <c r="X264" s="179"/>
      <c r="Y264" s="179"/>
      <c r="Z264" s="179"/>
      <c r="AA264" s="179"/>
      <c r="AB264" s="179"/>
      <c r="AC264" s="147"/>
      <c r="AD264" s="29"/>
      <c r="AE264" s="20"/>
      <c r="AF264" s="20"/>
      <c r="AG264" s="20"/>
    </row>
    <row r="265" spans="1:33" x14ac:dyDescent="0.25">
      <c r="A265" s="54"/>
      <c r="B265" s="20"/>
      <c r="C265" s="20"/>
      <c r="D265" s="20"/>
      <c r="E265" s="20"/>
      <c r="F265" s="23"/>
      <c r="G265" s="23"/>
      <c r="H265" s="176"/>
      <c r="I265" s="179"/>
      <c r="J265" s="179"/>
      <c r="K265" s="179"/>
      <c r="L265" s="179"/>
      <c r="M265" s="179"/>
      <c r="N265" s="53"/>
      <c r="O265" s="336"/>
      <c r="P265" s="336"/>
      <c r="Q265" s="337"/>
      <c r="R265" s="329"/>
      <c r="S265" s="329"/>
      <c r="T265" s="329"/>
      <c r="U265" s="329"/>
      <c r="V265" s="329"/>
      <c r="W265" s="334"/>
      <c r="X265" s="179"/>
      <c r="Y265" s="179"/>
      <c r="Z265" s="179"/>
      <c r="AA265" s="179"/>
      <c r="AB265" s="179"/>
      <c r="AC265" s="147"/>
      <c r="AD265" s="29"/>
      <c r="AE265" s="20"/>
      <c r="AF265" s="20"/>
      <c r="AG265" s="20"/>
    </row>
    <row r="266" spans="1:33" x14ac:dyDescent="0.25">
      <c r="A266" s="54"/>
      <c r="B266" s="20"/>
      <c r="C266" s="20"/>
      <c r="D266" s="20"/>
      <c r="E266" s="20"/>
      <c r="F266" s="23"/>
      <c r="G266" s="23"/>
      <c r="H266" s="20"/>
      <c r="I266" s="178"/>
      <c r="J266" s="178"/>
      <c r="K266" s="178"/>
      <c r="N266" s="309"/>
      <c r="O266" s="339"/>
      <c r="P266" s="339"/>
      <c r="Q266" s="329"/>
      <c r="R266" s="329"/>
      <c r="S266" s="329"/>
      <c r="T266" s="329"/>
      <c r="U266" s="329"/>
      <c r="V266" s="329"/>
      <c r="W266" s="329"/>
      <c r="X266" s="178"/>
      <c r="Y266" s="178"/>
      <c r="Z266" s="178"/>
      <c r="AA266" s="178"/>
      <c r="AB266" s="178"/>
      <c r="AC266" s="20"/>
      <c r="AD266" s="29"/>
      <c r="AE266" s="20"/>
      <c r="AF266" s="20"/>
      <c r="AG266" s="20"/>
    </row>
    <row r="267" spans="1:33" x14ac:dyDescent="0.25">
      <c r="A267" s="54"/>
      <c r="B267" s="20"/>
      <c r="C267" s="20"/>
      <c r="D267" s="20"/>
      <c r="E267" s="20"/>
      <c r="F267" s="23"/>
      <c r="G267" s="23"/>
      <c r="H267" s="20"/>
      <c r="I267" s="20"/>
      <c r="J267" s="20"/>
      <c r="K267" s="20"/>
      <c r="L267" s="20"/>
      <c r="M267" s="20"/>
      <c r="N267" s="23"/>
      <c r="O267" s="329"/>
      <c r="P267" s="329"/>
      <c r="Q267" s="329"/>
      <c r="R267" s="329"/>
      <c r="S267" s="329"/>
      <c r="T267" s="329"/>
      <c r="U267" s="329"/>
      <c r="V267" s="329"/>
      <c r="W267" s="329"/>
      <c r="X267" s="20"/>
      <c r="Y267" s="20"/>
      <c r="Z267" s="20"/>
      <c r="AA267" s="20"/>
      <c r="AB267" s="20"/>
      <c r="AC267" s="20"/>
      <c r="AD267" s="29"/>
      <c r="AE267" s="20"/>
      <c r="AF267" s="20"/>
      <c r="AG267" s="20"/>
    </row>
    <row r="268" spans="1:33" x14ac:dyDescent="0.25">
      <c r="A268" s="54"/>
      <c r="B268" s="20"/>
      <c r="C268" s="20"/>
      <c r="D268" s="20"/>
      <c r="E268" s="20"/>
      <c r="F268" s="23"/>
      <c r="G268" s="23"/>
      <c r="H268" s="20"/>
      <c r="I268" s="20"/>
      <c r="J268" s="20"/>
      <c r="K268" s="20"/>
      <c r="L268" s="20"/>
      <c r="M268" s="20"/>
      <c r="N268" s="23"/>
      <c r="O268" s="329"/>
      <c r="P268" s="329"/>
      <c r="Q268" s="329"/>
      <c r="R268" s="329"/>
      <c r="S268" s="329"/>
      <c r="T268" s="329"/>
      <c r="U268" s="329"/>
      <c r="V268" s="329"/>
      <c r="W268" s="329"/>
      <c r="X268" s="20"/>
      <c r="Y268" s="20"/>
      <c r="Z268" s="20"/>
      <c r="AA268" s="20"/>
      <c r="AB268" s="20"/>
      <c r="AC268" s="20"/>
      <c r="AD268" s="29"/>
      <c r="AE268" s="20"/>
      <c r="AF268" s="20"/>
      <c r="AG268" s="20"/>
    </row>
    <row r="269" spans="1:33" x14ac:dyDescent="0.25">
      <c r="A269" s="54"/>
      <c r="B269" s="20"/>
      <c r="C269" s="20"/>
      <c r="D269" s="20"/>
      <c r="E269" s="20"/>
      <c r="F269" s="23"/>
      <c r="G269" s="23"/>
      <c r="H269" s="20"/>
      <c r="I269" s="20"/>
      <c r="J269" s="20"/>
      <c r="K269" s="20"/>
      <c r="L269" s="23"/>
      <c r="M269" s="23"/>
      <c r="N269" s="23"/>
      <c r="O269" s="211"/>
      <c r="P269" s="211"/>
      <c r="Q269" s="329"/>
      <c r="R269" s="329"/>
      <c r="S269" s="329"/>
      <c r="T269" s="329"/>
      <c r="U269" s="329"/>
      <c r="V269" s="329"/>
      <c r="W269" s="329"/>
      <c r="X269" s="20"/>
      <c r="Y269" s="20"/>
      <c r="Z269" s="20"/>
      <c r="AA269" s="20"/>
      <c r="AB269" s="20"/>
      <c r="AC269" s="20"/>
      <c r="AD269" s="29"/>
      <c r="AE269" s="20"/>
      <c r="AF269" s="20"/>
      <c r="AG269" s="20"/>
    </row>
    <row r="270" spans="1:33" x14ac:dyDescent="0.25">
      <c r="A270" s="54"/>
      <c r="B270" s="20"/>
      <c r="C270" s="20"/>
      <c r="D270" s="20"/>
      <c r="E270" s="20"/>
      <c r="F270" s="23"/>
      <c r="G270" s="23"/>
      <c r="H270" s="20"/>
      <c r="I270" s="20"/>
      <c r="J270" s="20"/>
      <c r="K270" s="20"/>
      <c r="L270" s="23"/>
      <c r="M270" s="23"/>
      <c r="N270" s="23"/>
      <c r="O270" s="211"/>
      <c r="P270" s="211"/>
      <c r="Q270" s="329"/>
      <c r="R270" s="329"/>
      <c r="S270" s="329"/>
      <c r="T270" s="329"/>
      <c r="U270" s="329"/>
      <c r="V270" s="329"/>
      <c r="W270" s="329"/>
      <c r="X270" s="20"/>
      <c r="Y270" s="20"/>
      <c r="Z270" s="20"/>
      <c r="AA270" s="20"/>
      <c r="AB270" s="20"/>
      <c r="AC270" s="20"/>
      <c r="AD270" s="29"/>
      <c r="AE270" s="20"/>
      <c r="AF270" s="20"/>
      <c r="AG270" s="20"/>
    </row>
    <row r="271" spans="1:33" x14ac:dyDescent="0.25">
      <c r="A271" s="54"/>
      <c r="B271" s="20"/>
      <c r="C271" s="20"/>
      <c r="D271" s="20"/>
      <c r="E271" s="20"/>
      <c r="F271" s="23"/>
      <c r="G271" s="23"/>
      <c r="H271" s="20"/>
      <c r="I271" s="20"/>
      <c r="J271" s="20"/>
      <c r="K271" s="20"/>
      <c r="L271" s="23"/>
      <c r="M271" s="23"/>
      <c r="N271" s="23"/>
      <c r="O271" s="211"/>
      <c r="P271" s="211"/>
      <c r="Q271" s="329"/>
      <c r="R271" s="329"/>
      <c r="S271" s="329"/>
      <c r="T271" s="329"/>
      <c r="U271" s="329"/>
      <c r="V271" s="329"/>
      <c r="W271" s="329"/>
      <c r="X271" s="20"/>
      <c r="Y271" s="20"/>
      <c r="Z271" s="20"/>
      <c r="AA271" s="20"/>
      <c r="AB271" s="20"/>
      <c r="AC271" s="20"/>
      <c r="AD271" s="29"/>
      <c r="AE271" s="20"/>
      <c r="AF271" s="20"/>
      <c r="AG271" s="20"/>
    </row>
    <row r="272" spans="1:33" x14ac:dyDescent="0.25">
      <c r="A272" s="54"/>
      <c r="B272" s="20"/>
      <c r="C272" s="20"/>
      <c r="D272" s="20"/>
      <c r="E272" s="20"/>
      <c r="F272" s="23"/>
      <c r="G272" s="23"/>
      <c r="H272" s="20"/>
      <c r="I272" s="20"/>
      <c r="J272" s="20"/>
      <c r="K272" s="20"/>
      <c r="L272" s="27"/>
      <c r="M272" s="27"/>
      <c r="N272" s="23"/>
      <c r="O272" s="211"/>
      <c r="P272" s="211"/>
      <c r="Q272" s="329"/>
      <c r="R272" s="329"/>
      <c r="S272" s="329"/>
      <c r="T272" s="329"/>
      <c r="U272" s="329"/>
      <c r="V272" s="329"/>
      <c r="W272" s="329"/>
      <c r="X272" s="20"/>
      <c r="Y272" s="20"/>
      <c r="Z272" s="20"/>
      <c r="AA272" s="20"/>
      <c r="AB272" s="20"/>
      <c r="AC272" s="20"/>
      <c r="AD272" s="29"/>
      <c r="AE272" s="20"/>
      <c r="AF272" s="20"/>
      <c r="AG272" s="20"/>
    </row>
    <row r="273" spans="1:33" x14ac:dyDescent="0.25">
      <c r="A273" s="54"/>
      <c r="B273" s="20"/>
      <c r="C273" s="20"/>
      <c r="D273" s="20"/>
      <c r="E273" s="20"/>
      <c r="F273" s="23"/>
      <c r="G273" s="23"/>
      <c r="H273" s="20"/>
      <c r="I273" s="20"/>
      <c r="J273" s="20"/>
      <c r="K273" s="20"/>
      <c r="L273" s="20"/>
      <c r="M273" s="20"/>
      <c r="N273" s="23"/>
      <c r="O273" s="211"/>
      <c r="P273" s="211"/>
      <c r="Q273" s="329"/>
      <c r="R273" s="329"/>
      <c r="S273" s="329"/>
      <c r="T273" s="329"/>
      <c r="U273" s="329"/>
      <c r="V273" s="329"/>
      <c r="W273" s="329"/>
      <c r="X273" s="20"/>
      <c r="Y273" s="20"/>
      <c r="Z273" s="20"/>
      <c r="AA273" s="20"/>
      <c r="AB273" s="20"/>
      <c r="AC273" s="20"/>
      <c r="AD273" s="29"/>
      <c r="AE273" s="20"/>
      <c r="AF273" s="20"/>
      <c r="AG273" s="20"/>
    </row>
    <row r="274" spans="1:33" x14ac:dyDescent="0.25">
      <c r="A274" s="54"/>
      <c r="B274" s="20"/>
      <c r="C274" s="20"/>
      <c r="D274" s="20"/>
      <c r="E274" s="20"/>
      <c r="F274" s="23"/>
      <c r="G274" s="23"/>
      <c r="H274" s="20"/>
      <c r="I274" s="20"/>
      <c r="J274" s="20"/>
      <c r="K274" s="20"/>
      <c r="L274" s="23"/>
      <c r="M274" s="23"/>
      <c r="N274" s="23"/>
      <c r="O274" s="211"/>
      <c r="P274" s="211"/>
      <c r="Q274" s="329"/>
      <c r="R274" s="329"/>
      <c r="S274" s="329"/>
      <c r="T274" s="329"/>
      <c r="U274" s="329"/>
      <c r="V274" s="329"/>
      <c r="W274" s="329"/>
      <c r="X274" s="20"/>
      <c r="Y274" s="20"/>
      <c r="Z274" s="20"/>
      <c r="AA274" s="20"/>
      <c r="AB274" s="20"/>
      <c r="AC274" s="20"/>
      <c r="AD274" s="29"/>
      <c r="AE274" s="20"/>
      <c r="AF274" s="20"/>
      <c r="AG274" s="20"/>
    </row>
    <row r="275" spans="1:33" x14ac:dyDescent="0.25">
      <c r="A275" s="54"/>
      <c r="B275" s="20"/>
      <c r="C275" s="20"/>
      <c r="D275" s="20"/>
      <c r="E275" s="20"/>
      <c r="F275" s="23"/>
      <c r="G275" s="23"/>
      <c r="H275" s="20"/>
      <c r="I275" s="20"/>
      <c r="J275" s="20"/>
      <c r="K275" s="20"/>
      <c r="L275" s="23"/>
      <c r="M275" s="23"/>
      <c r="N275" s="23"/>
      <c r="O275" s="211"/>
      <c r="P275" s="211"/>
      <c r="Q275" s="329"/>
      <c r="R275" s="329"/>
      <c r="S275" s="329"/>
      <c r="T275" s="329"/>
      <c r="U275" s="329"/>
      <c r="V275" s="329"/>
      <c r="W275" s="329"/>
      <c r="X275" s="20"/>
      <c r="Y275" s="20"/>
      <c r="Z275" s="20"/>
      <c r="AA275" s="20"/>
      <c r="AB275" s="20"/>
      <c r="AC275" s="20"/>
      <c r="AD275" s="29"/>
      <c r="AE275" s="20"/>
      <c r="AF275" s="20"/>
      <c r="AG275" s="20"/>
    </row>
    <row r="276" spans="1:33" x14ac:dyDescent="0.25">
      <c r="A276" s="54"/>
      <c r="B276" s="20"/>
      <c r="C276" s="20"/>
      <c r="D276" s="20"/>
      <c r="E276" s="20"/>
      <c r="F276" s="23"/>
      <c r="G276" s="23"/>
      <c r="H276" s="20"/>
      <c r="I276" s="20"/>
      <c r="J276" s="20"/>
      <c r="K276" s="20"/>
      <c r="L276" s="23"/>
      <c r="M276" s="23"/>
      <c r="N276" s="23"/>
      <c r="O276" s="211"/>
      <c r="P276" s="211"/>
      <c r="Q276" s="329"/>
      <c r="R276" s="329"/>
      <c r="S276" s="329"/>
      <c r="T276" s="329"/>
      <c r="U276" s="329"/>
      <c r="V276" s="329"/>
      <c r="W276" s="329"/>
      <c r="X276" s="20"/>
      <c r="Y276" s="20"/>
      <c r="Z276" s="20"/>
      <c r="AA276" s="20"/>
      <c r="AB276" s="20"/>
      <c r="AC276" s="20"/>
      <c r="AD276" s="29"/>
      <c r="AE276" s="20"/>
      <c r="AF276" s="20"/>
      <c r="AG276" s="20"/>
    </row>
    <row r="277" spans="1:33" x14ac:dyDescent="0.25">
      <c r="A277" s="54"/>
      <c r="B277" s="20"/>
      <c r="C277" s="20"/>
      <c r="D277" s="20"/>
      <c r="E277" s="20"/>
      <c r="F277" s="23"/>
      <c r="G277" s="23"/>
      <c r="H277" s="20"/>
      <c r="I277" s="20"/>
      <c r="J277" s="20"/>
      <c r="K277" s="20"/>
      <c r="L277" s="20"/>
      <c r="M277" s="20"/>
      <c r="N277" s="23"/>
      <c r="O277" s="329"/>
      <c r="P277" s="329"/>
      <c r="Q277" s="329"/>
      <c r="R277" s="329"/>
      <c r="S277" s="329"/>
      <c r="T277" s="329"/>
      <c r="U277" s="329"/>
      <c r="V277" s="329"/>
      <c r="W277" s="329"/>
      <c r="X277" s="20"/>
      <c r="Y277" s="20"/>
      <c r="Z277" s="20"/>
      <c r="AA277" s="20"/>
      <c r="AB277" s="20"/>
      <c r="AC277" s="20"/>
      <c r="AD277" s="29"/>
      <c r="AE277" s="20"/>
      <c r="AF277" s="20"/>
      <c r="AG277" s="20"/>
    </row>
    <row r="278" spans="1:33" x14ac:dyDescent="0.25">
      <c r="A278" s="54"/>
      <c r="B278" s="20"/>
      <c r="C278" s="20"/>
      <c r="D278" s="20"/>
      <c r="E278" s="20"/>
      <c r="F278" s="23"/>
      <c r="G278" s="23"/>
      <c r="H278" s="20"/>
      <c r="I278" s="20"/>
      <c r="J278" s="20"/>
      <c r="K278" s="20"/>
      <c r="L278" s="212"/>
      <c r="M278" s="212"/>
      <c r="N278" s="23"/>
      <c r="O278" s="329"/>
      <c r="P278" s="329"/>
      <c r="Q278" s="329"/>
      <c r="R278" s="329"/>
      <c r="S278" s="329"/>
      <c r="T278" s="329"/>
      <c r="U278" s="329"/>
      <c r="V278" s="329"/>
      <c r="W278" s="329"/>
      <c r="X278" s="20"/>
      <c r="Y278" s="20"/>
      <c r="Z278" s="20"/>
      <c r="AA278" s="20"/>
      <c r="AB278" s="20"/>
      <c r="AC278" s="20"/>
      <c r="AD278" s="29"/>
      <c r="AE278" s="20"/>
      <c r="AF278" s="20"/>
      <c r="AG278" s="20"/>
    </row>
    <row r="279" spans="1:33" x14ac:dyDescent="0.25">
      <c r="A279" s="54"/>
      <c r="B279" s="20"/>
      <c r="C279" s="20"/>
      <c r="D279" s="20"/>
      <c r="E279" s="20"/>
      <c r="F279" s="23"/>
      <c r="G279" s="23"/>
      <c r="H279" s="20"/>
      <c r="I279" s="20"/>
      <c r="J279" s="20"/>
      <c r="K279" s="20"/>
      <c r="L279" s="20"/>
      <c r="M279" s="20"/>
      <c r="N279" s="23"/>
      <c r="O279" s="329"/>
      <c r="P279" s="329"/>
      <c r="Q279" s="329"/>
      <c r="R279" s="329"/>
      <c r="S279" s="329"/>
      <c r="T279" s="329"/>
      <c r="U279" s="329"/>
      <c r="V279" s="329"/>
      <c r="W279" s="329"/>
      <c r="X279" s="20"/>
      <c r="Y279" s="20"/>
      <c r="Z279" s="20"/>
      <c r="AA279" s="20"/>
      <c r="AB279" s="20"/>
      <c r="AC279" s="20"/>
      <c r="AD279" s="29"/>
      <c r="AE279" s="20"/>
      <c r="AF279" s="20"/>
      <c r="AG279" s="20"/>
    </row>
    <row r="280" spans="1:33" x14ac:dyDescent="0.25">
      <c r="A280" s="54"/>
      <c r="B280" s="20"/>
      <c r="C280" s="20"/>
      <c r="D280" s="20"/>
      <c r="E280" s="20"/>
      <c r="F280" s="23"/>
      <c r="G280" s="23"/>
      <c r="H280" s="20"/>
      <c r="I280" s="20"/>
      <c r="J280" s="20"/>
      <c r="K280" s="20"/>
      <c r="L280" s="20"/>
      <c r="M280" s="20"/>
      <c r="N280" s="23"/>
      <c r="O280" s="329"/>
      <c r="P280" s="329"/>
      <c r="Q280" s="329"/>
      <c r="R280" s="329"/>
      <c r="S280" s="329"/>
      <c r="T280" s="329"/>
      <c r="U280" s="329"/>
      <c r="V280" s="329"/>
      <c r="W280" s="329"/>
      <c r="X280" s="20"/>
      <c r="Y280" s="20"/>
      <c r="Z280" s="20"/>
      <c r="AA280" s="20"/>
      <c r="AB280" s="20"/>
      <c r="AC280" s="20"/>
      <c r="AD280" s="29"/>
      <c r="AE280" s="20"/>
      <c r="AF280" s="20"/>
      <c r="AG280" s="20"/>
    </row>
    <row r="281" spans="1:33" x14ac:dyDescent="0.25">
      <c r="A281" s="54"/>
      <c r="B281" s="20"/>
      <c r="C281" s="20"/>
      <c r="D281" s="20"/>
      <c r="E281" s="20"/>
      <c r="F281" s="23"/>
      <c r="G281" s="23"/>
      <c r="H281" s="20"/>
      <c r="I281" s="20"/>
      <c r="J281" s="20"/>
      <c r="K281" s="20"/>
      <c r="L281" s="20"/>
      <c r="M281" s="20"/>
      <c r="N281" s="23"/>
      <c r="O281" s="329"/>
      <c r="P281" s="329"/>
      <c r="Q281" s="329"/>
      <c r="R281" s="329"/>
      <c r="S281" s="329"/>
      <c r="T281" s="329"/>
      <c r="U281" s="329"/>
      <c r="V281" s="329"/>
      <c r="W281" s="329"/>
      <c r="X281" s="20"/>
      <c r="Y281" s="20"/>
      <c r="Z281" s="20"/>
      <c r="AA281" s="20"/>
      <c r="AB281" s="20"/>
      <c r="AC281" s="20"/>
      <c r="AD281" s="29"/>
      <c r="AE281" s="20"/>
      <c r="AF281" s="20"/>
      <c r="AG281" s="20"/>
    </row>
    <row r="282" spans="1:33" x14ac:dyDescent="0.25">
      <c r="A282" s="54"/>
      <c r="B282" s="20"/>
      <c r="C282" s="20"/>
      <c r="D282" s="20"/>
      <c r="E282" s="20"/>
      <c r="F282" s="23"/>
      <c r="G282" s="23"/>
      <c r="H282" s="20"/>
      <c r="I282" s="20"/>
      <c r="J282" s="20"/>
      <c r="K282" s="20"/>
      <c r="L282" s="20"/>
      <c r="M282" s="20"/>
      <c r="N282" s="23"/>
      <c r="O282" s="329"/>
      <c r="P282" s="329"/>
      <c r="Q282" s="329"/>
      <c r="R282" s="329"/>
      <c r="S282" s="329"/>
      <c r="T282" s="329"/>
      <c r="U282" s="329"/>
      <c r="V282" s="329"/>
      <c r="W282" s="329"/>
      <c r="X282" s="20"/>
      <c r="Y282" s="20"/>
      <c r="Z282" s="20"/>
      <c r="AA282" s="20"/>
      <c r="AB282" s="20"/>
      <c r="AC282" s="20"/>
      <c r="AD282" s="29"/>
      <c r="AE282" s="20"/>
      <c r="AF282" s="20"/>
      <c r="AG282" s="20"/>
    </row>
    <row r="283" spans="1:33" x14ac:dyDescent="0.25">
      <c r="A283" s="54"/>
      <c r="B283" s="20"/>
      <c r="C283" s="20"/>
      <c r="D283" s="20"/>
      <c r="E283" s="20"/>
      <c r="F283" s="23"/>
      <c r="G283" s="23"/>
      <c r="H283" s="20"/>
      <c r="I283" s="20"/>
      <c r="J283" s="20"/>
      <c r="K283" s="20"/>
      <c r="L283" s="20"/>
      <c r="M283" s="20"/>
      <c r="N283" s="23"/>
      <c r="O283" s="329"/>
      <c r="P283" s="329"/>
      <c r="Q283" s="329"/>
      <c r="R283" s="329"/>
      <c r="S283" s="329"/>
      <c r="T283" s="329"/>
      <c r="U283" s="329"/>
      <c r="V283" s="329"/>
      <c r="W283" s="329"/>
      <c r="X283" s="20"/>
      <c r="Y283" s="20"/>
      <c r="Z283" s="20"/>
      <c r="AA283" s="20"/>
      <c r="AB283" s="20"/>
      <c r="AC283" s="20"/>
      <c r="AD283" s="29"/>
      <c r="AE283" s="20"/>
      <c r="AF283" s="20"/>
      <c r="AG283" s="20"/>
    </row>
    <row r="284" spans="1:33" x14ac:dyDescent="0.25">
      <c r="A284" s="54"/>
      <c r="B284" s="20"/>
      <c r="C284" s="20"/>
      <c r="D284" s="20"/>
      <c r="E284" s="20"/>
      <c r="F284" s="23"/>
      <c r="G284" s="23"/>
      <c r="H284" s="20"/>
      <c r="I284" s="20"/>
      <c r="J284" s="20"/>
      <c r="K284" s="20"/>
      <c r="L284" s="20"/>
      <c r="M284" s="20"/>
      <c r="N284" s="23"/>
      <c r="O284" s="329"/>
      <c r="P284" s="329"/>
      <c r="Q284" s="329"/>
      <c r="R284" s="329"/>
      <c r="S284" s="329"/>
      <c r="T284" s="329"/>
      <c r="U284" s="329"/>
      <c r="V284" s="329"/>
      <c r="W284" s="329"/>
      <c r="X284" s="20"/>
      <c r="Y284" s="20"/>
      <c r="Z284" s="20"/>
      <c r="AA284" s="20"/>
      <c r="AB284" s="20"/>
      <c r="AC284" s="20"/>
      <c r="AD284" s="29"/>
      <c r="AE284" s="20"/>
      <c r="AF284" s="20"/>
      <c r="AG284" s="20"/>
    </row>
    <row r="285" spans="1:33" x14ac:dyDescent="0.25">
      <c r="A285" s="54"/>
      <c r="B285" s="20"/>
      <c r="C285" s="20"/>
      <c r="D285" s="20"/>
      <c r="E285" s="20"/>
      <c r="F285" s="23"/>
      <c r="G285" s="23"/>
      <c r="H285" s="20"/>
      <c r="I285" s="20"/>
      <c r="J285" s="20"/>
      <c r="K285" s="20"/>
      <c r="L285" s="20"/>
      <c r="M285" s="20"/>
      <c r="N285" s="23"/>
      <c r="O285" s="329"/>
      <c r="P285" s="329"/>
      <c r="Q285" s="329"/>
      <c r="R285" s="329"/>
      <c r="S285" s="329"/>
      <c r="T285" s="329"/>
      <c r="U285" s="329"/>
      <c r="V285" s="329"/>
      <c r="W285" s="329"/>
      <c r="X285" s="20"/>
      <c r="Y285" s="20"/>
      <c r="Z285" s="20"/>
      <c r="AA285" s="20"/>
      <c r="AB285" s="20"/>
      <c r="AC285" s="20"/>
      <c r="AD285" s="29"/>
      <c r="AE285" s="20"/>
      <c r="AF285" s="20"/>
      <c r="AG285" s="20"/>
    </row>
    <row r="286" spans="1:33" x14ac:dyDescent="0.25">
      <c r="A286" s="54"/>
      <c r="B286" s="20"/>
      <c r="C286" s="20"/>
      <c r="D286" s="20"/>
      <c r="E286" s="20"/>
      <c r="F286" s="23"/>
      <c r="G286" s="23"/>
      <c r="H286" s="20"/>
      <c r="I286" s="20"/>
      <c r="J286" s="20"/>
      <c r="K286" s="20"/>
      <c r="L286" s="20"/>
      <c r="M286" s="20"/>
      <c r="N286" s="23"/>
      <c r="O286" s="329"/>
      <c r="P286" s="329"/>
      <c r="Q286" s="329"/>
      <c r="R286" s="329"/>
      <c r="S286" s="329"/>
      <c r="T286" s="329"/>
      <c r="U286" s="329"/>
      <c r="V286" s="329"/>
      <c r="W286" s="329"/>
      <c r="X286" s="20"/>
      <c r="Y286" s="20"/>
      <c r="Z286" s="20"/>
      <c r="AA286" s="20"/>
      <c r="AB286" s="20"/>
      <c r="AC286" s="20"/>
      <c r="AD286" s="29"/>
      <c r="AE286" s="20"/>
      <c r="AF286" s="20"/>
      <c r="AG286" s="20"/>
    </row>
    <row r="287" spans="1:33" x14ac:dyDescent="0.25">
      <c r="A287" s="54"/>
      <c r="B287" s="20"/>
      <c r="C287" s="20"/>
      <c r="D287" s="20"/>
      <c r="E287" s="20"/>
      <c r="F287" s="23"/>
      <c r="G287" s="23"/>
      <c r="H287" s="20"/>
      <c r="I287" s="20"/>
      <c r="J287" s="20"/>
      <c r="K287" s="20"/>
      <c r="L287" s="20"/>
      <c r="M287" s="20"/>
      <c r="N287" s="23"/>
      <c r="O287" s="329"/>
      <c r="P287" s="329"/>
      <c r="Q287" s="329"/>
      <c r="R287" s="329"/>
      <c r="S287" s="329"/>
      <c r="T287" s="329"/>
      <c r="U287" s="329"/>
      <c r="V287" s="329"/>
      <c r="W287" s="329"/>
      <c r="X287" s="20"/>
      <c r="Y287" s="20"/>
      <c r="Z287" s="20"/>
      <c r="AA287" s="20"/>
      <c r="AB287" s="20"/>
      <c r="AC287" s="20"/>
      <c r="AD287" s="29"/>
      <c r="AE287" s="20"/>
      <c r="AF287" s="20"/>
      <c r="AG287" s="20"/>
    </row>
    <row r="288" spans="1:33" x14ac:dyDescent="0.25">
      <c r="A288" s="54"/>
      <c r="B288" s="20"/>
      <c r="C288" s="20"/>
      <c r="D288" s="20"/>
      <c r="E288" s="20"/>
      <c r="F288" s="23"/>
      <c r="G288" s="23"/>
      <c r="H288" s="20"/>
      <c r="I288" s="20"/>
      <c r="J288" s="20"/>
      <c r="K288" s="20"/>
      <c r="L288" s="20"/>
      <c r="M288" s="20"/>
      <c r="N288" s="23"/>
      <c r="O288" s="329"/>
      <c r="P288" s="329"/>
      <c r="Q288" s="329"/>
      <c r="R288" s="329"/>
      <c r="S288" s="329"/>
      <c r="T288" s="329"/>
      <c r="U288" s="329"/>
      <c r="V288" s="329"/>
      <c r="W288" s="329"/>
      <c r="X288" s="20"/>
      <c r="Y288" s="20"/>
      <c r="Z288" s="20"/>
      <c r="AA288" s="20"/>
      <c r="AB288" s="20"/>
      <c r="AC288" s="20"/>
      <c r="AD288" s="29"/>
      <c r="AE288" s="20"/>
      <c r="AF288" s="20"/>
      <c r="AG288" s="20"/>
    </row>
    <row r="289" spans="1:33" x14ac:dyDescent="0.25">
      <c r="A289" s="54"/>
      <c r="B289" s="20"/>
      <c r="C289" s="20"/>
      <c r="D289" s="20"/>
      <c r="E289" s="20"/>
      <c r="F289" s="23"/>
      <c r="G289" s="23"/>
      <c r="H289" s="20"/>
      <c r="I289" s="20"/>
      <c r="J289" s="20"/>
      <c r="K289" s="20"/>
      <c r="L289" s="20"/>
      <c r="M289" s="20"/>
      <c r="N289" s="23"/>
      <c r="O289" s="329"/>
      <c r="P289" s="329"/>
      <c r="Q289" s="329"/>
      <c r="R289" s="329"/>
      <c r="S289" s="329"/>
      <c r="T289" s="329"/>
      <c r="U289" s="329"/>
      <c r="V289" s="329"/>
      <c r="W289" s="329"/>
      <c r="X289" s="20"/>
      <c r="Y289" s="20"/>
      <c r="Z289" s="20"/>
      <c r="AA289" s="20"/>
      <c r="AB289" s="20"/>
      <c r="AC289" s="20"/>
      <c r="AD289" s="29"/>
      <c r="AE289" s="20"/>
      <c r="AF289" s="20"/>
      <c r="AG289" s="20"/>
    </row>
    <row r="290" spans="1:33" x14ac:dyDescent="0.25">
      <c r="A290" s="54"/>
      <c r="B290" s="20"/>
      <c r="C290" s="20"/>
      <c r="D290" s="20"/>
      <c r="E290" s="20"/>
      <c r="F290" s="23"/>
      <c r="G290" s="23"/>
      <c r="H290" s="20"/>
      <c r="I290" s="20"/>
      <c r="J290" s="20"/>
      <c r="K290" s="20"/>
      <c r="L290" s="20"/>
      <c r="M290" s="20"/>
      <c r="N290" s="23"/>
      <c r="O290" s="329"/>
      <c r="P290" s="329"/>
      <c r="Q290" s="329"/>
      <c r="R290" s="329"/>
      <c r="S290" s="329"/>
      <c r="T290" s="329"/>
      <c r="U290" s="329"/>
      <c r="V290" s="329"/>
      <c r="W290" s="329"/>
      <c r="X290" s="20"/>
      <c r="Y290" s="20"/>
      <c r="Z290" s="20"/>
      <c r="AA290" s="20"/>
      <c r="AB290" s="20"/>
      <c r="AC290" s="20"/>
      <c r="AD290" s="29"/>
      <c r="AE290" s="20"/>
      <c r="AF290" s="20"/>
      <c r="AG290" s="20"/>
    </row>
    <row r="291" spans="1:33" x14ac:dyDescent="0.25">
      <c r="A291" s="54"/>
      <c r="B291" s="20"/>
      <c r="C291" s="20"/>
      <c r="D291" s="20"/>
      <c r="E291" s="20"/>
      <c r="F291" s="23"/>
      <c r="G291" s="23"/>
      <c r="H291" s="20"/>
      <c r="I291" s="20"/>
      <c r="J291" s="20"/>
      <c r="K291" s="20"/>
      <c r="L291" s="20"/>
      <c r="M291" s="20"/>
      <c r="N291" s="23"/>
      <c r="O291" s="329"/>
      <c r="P291" s="329"/>
      <c r="Q291" s="329"/>
      <c r="R291" s="329"/>
      <c r="S291" s="329"/>
      <c r="T291" s="329"/>
      <c r="U291" s="329"/>
      <c r="V291" s="329"/>
      <c r="W291" s="329"/>
      <c r="X291" s="20"/>
      <c r="Y291" s="20"/>
      <c r="Z291" s="20"/>
      <c r="AA291" s="20"/>
      <c r="AB291" s="20"/>
      <c r="AC291" s="20"/>
      <c r="AD291" s="29"/>
      <c r="AE291" s="20"/>
      <c r="AF291" s="20"/>
      <c r="AG291" s="20"/>
    </row>
    <row r="292" spans="1:33" x14ac:dyDescent="0.25">
      <c r="A292" s="54"/>
      <c r="B292" s="20"/>
      <c r="C292" s="20"/>
      <c r="D292" s="20"/>
      <c r="E292" s="20"/>
      <c r="F292" s="23"/>
      <c r="G292" s="23"/>
      <c r="H292" s="20"/>
      <c r="I292" s="20"/>
      <c r="J292" s="20"/>
      <c r="K292" s="20"/>
      <c r="L292" s="20"/>
      <c r="M292" s="20"/>
      <c r="N292" s="23"/>
      <c r="O292" s="329"/>
      <c r="P292" s="329"/>
      <c r="Q292" s="329"/>
      <c r="R292" s="329"/>
      <c r="S292" s="329"/>
      <c r="T292" s="329"/>
      <c r="U292" s="329"/>
      <c r="V292" s="329"/>
      <c r="W292" s="329"/>
      <c r="X292" s="20"/>
      <c r="Y292" s="20"/>
      <c r="Z292" s="20"/>
      <c r="AA292" s="20"/>
      <c r="AB292" s="20"/>
      <c r="AC292" s="20"/>
      <c r="AD292" s="29"/>
      <c r="AE292" s="20"/>
      <c r="AF292" s="20"/>
      <c r="AG292" s="20"/>
    </row>
    <row r="293" spans="1:33" x14ac:dyDescent="0.25">
      <c r="A293" s="54"/>
      <c r="B293" s="20"/>
      <c r="C293" s="20"/>
      <c r="D293" s="20"/>
      <c r="E293" s="20"/>
      <c r="F293" s="23"/>
      <c r="G293" s="23"/>
      <c r="H293" s="20"/>
      <c r="I293" s="20"/>
      <c r="J293" s="20"/>
      <c r="K293" s="20"/>
      <c r="L293" s="20"/>
      <c r="M293" s="20"/>
      <c r="N293" s="23"/>
      <c r="O293" s="329"/>
      <c r="P293" s="329"/>
      <c r="Q293" s="329"/>
      <c r="R293" s="329"/>
      <c r="S293" s="329"/>
      <c r="T293" s="329"/>
      <c r="U293" s="329"/>
      <c r="V293" s="329"/>
      <c r="W293" s="329"/>
      <c r="X293" s="20"/>
      <c r="Y293" s="20"/>
      <c r="Z293" s="20"/>
      <c r="AA293" s="20"/>
      <c r="AB293" s="20"/>
      <c r="AC293" s="20"/>
      <c r="AD293" s="29"/>
      <c r="AE293" s="20"/>
      <c r="AF293" s="20"/>
      <c r="AG293" s="20"/>
    </row>
    <row r="294" spans="1:33" x14ac:dyDescent="0.25">
      <c r="A294" s="54"/>
      <c r="B294" s="20"/>
      <c r="C294" s="20"/>
      <c r="D294" s="20"/>
      <c r="E294" s="20"/>
      <c r="F294" s="23"/>
      <c r="G294" s="23"/>
      <c r="H294" s="20"/>
      <c r="I294" s="20"/>
      <c r="J294" s="20"/>
      <c r="K294" s="20"/>
      <c r="L294" s="20"/>
      <c r="M294" s="20"/>
      <c r="N294" s="23"/>
      <c r="O294" s="329"/>
      <c r="P294" s="329"/>
      <c r="Q294" s="329"/>
      <c r="R294" s="329"/>
      <c r="S294" s="329"/>
      <c r="T294" s="329"/>
      <c r="U294" s="329"/>
      <c r="V294" s="329"/>
      <c r="W294" s="329"/>
      <c r="X294" s="20"/>
      <c r="Y294" s="20"/>
      <c r="Z294" s="20"/>
      <c r="AA294" s="20"/>
      <c r="AB294" s="20"/>
      <c r="AC294" s="20"/>
      <c r="AD294" s="29"/>
      <c r="AE294" s="20"/>
      <c r="AF294" s="20"/>
      <c r="AG294" s="20"/>
    </row>
    <row r="295" spans="1:33" x14ac:dyDescent="0.25">
      <c r="A295" s="54"/>
      <c r="B295" s="20"/>
      <c r="C295" s="20"/>
      <c r="D295" s="20"/>
      <c r="E295" s="20"/>
      <c r="F295" s="23"/>
      <c r="G295" s="23"/>
      <c r="H295" s="20"/>
      <c r="I295" s="20"/>
      <c r="J295" s="20"/>
      <c r="K295" s="20"/>
      <c r="L295" s="20"/>
      <c r="M295" s="20"/>
      <c r="N295" s="23"/>
      <c r="O295" s="329"/>
      <c r="P295" s="329"/>
      <c r="Q295" s="329"/>
      <c r="R295" s="329"/>
      <c r="S295" s="329"/>
      <c r="T295" s="329"/>
      <c r="U295" s="329"/>
      <c r="V295" s="329"/>
      <c r="W295" s="329"/>
      <c r="X295" s="20"/>
      <c r="Y295" s="20"/>
      <c r="Z295" s="20"/>
      <c r="AA295" s="20"/>
      <c r="AB295" s="20"/>
      <c r="AC295" s="20"/>
      <c r="AD295" s="29"/>
      <c r="AE295" s="20"/>
      <c r="AF295" s="20"/>
      <c r="AG295" s="20"/>
    </row>
    <row r="296" spans="1:33" x14ac:dyDescent="0.25">
      <c r="A296" s="54"/>
      <c r="B296" s="20"/>
      <c r="C296" s="20"/>
      <c r="D296" s="20"/>
      <c r="E296" s="20"/>
      <c r="F296" s="23"/>
      <c r="G296" s="23"/>
      <c r="H296" s="20"/>
      <c r="I296" s="20"/>
      <c r="J296" s="20"/>
      <c r="K296" s="20"/>
      <c r="L296" s="20"/>
      <c r="M296" s="20"/>
      <c r="N296" s="23"/>
      <c r="O296" s="329"/>
      <c r="P296" s="329"/>
      <c r="Q296" s="329"/>
      <c r="R296" s="329"/>
      <c r="S296" s="329"/>
      <c r="T296" s="329"/>
      <c r="U296" s="329"/>
      <c r="V296" s="329"/>
      <c r="W296" s="329"/>
      <c r="X296" s="20"/>
      <c r="Y296" s="20"/>
      <c r="Z296" s="20"/>
      <c r="AA296" s="20"/>
      <c r="AB296" s="20"/>
      <c r="AC296" s="20"/>
      <c r="AD296" s="29"/>
      <c r="AE296" s="20"/>
      <c r="AF296" s="20"/>
      <c r="AG296" s="20"/>
    </row>
    <row r="297" spans="1:33" x14ac:dyDescent="0.25">
      <c r="A297" s="54"/>
      <c r="B297" s="20"/>
      <c r="C297" s="20"/>
      <c r="D297" s="20"/>
      <c r="E297" s="20"/>
      <c r="F297" s="23"/>
      <c r="G297" s="23"/>
      <c r="H297" s="20"/>
      <c r="I297" s="20"/>
      <c r="J297" s="20"/>
      <c r="K297" s="20"/>
      <c r="L297" s="20"/>
      <c r="M297" s="20"/>
      <c r="N297" s="23"/>
      <c r="O297" s="329"/>
      <c r="P297" s="329"/>
      <c r="Q297" s="329"/>
      <c r="R297" s="329"/>
      <c r="S297" s="329"/>
      <c r="T297" s="329"/>
      <c r="U297" s="329"/>
      <c r="V297" s="329"/>
      <c r="W297" s="329"/>
      <c r="X297" s="20"/>
      <c r="Y297" s="20"/>
      <c r="Z297" s="20"/>
      <c r="AA297" s="20"/>
      <c r="AB297" s="20"/>
      <c r="AC297" s="20"/>
      <c r="AD297" s="29"/>
      <c r="AE297" s="20"/>
      <c r="AF297" s="20"/>
      <c r="AG297" s="20"/>
    </row>
    <row r="298" spans="1:33" x14ac:dyDescent="0.25">
      <c r="A298" s="54"/>
      <c r="B298" s="20"/>
      <c r="C298" s="20"/>
      <c r="D298" s="20"/>
      <c r="E298" s="20"/>
      <c r="F298" s="23"/>
      <c r="G298" s="23"/>
      <c r="H298" s="20"/>
      <c r="I298" s="20"/>
      <c r="J298" s="20"/>
      <c r="K298" s="20"/>
      <c r="L298" s="20"/>
      <c r="M298" s="20"/>
      <c r="N298" s="23"/>
      <c r="O298" s="329"/>
      <c r="P298" s="329"/>
      <c r="Q298" s="329"/>
      <c r="R298" s="329"/>
      <c r="S298" s="329"/>
      <c r="T298" s="329"/>
      <c r="U298" s="329"/>
      <c r="V298" s="329"/>
      <c r="W298" s="329"/>
      <c r="X298" s="20"/>
      <c r="Y298" s="20"/>
      <c r="Z298" s="20"/>
      <c r="AA298" s="20"/>
      <c r="AB298" s="20"/>
      <c r="AC298" s="20"/>
      <c r="AD298" s="29"/>
      <c r="AE298" s="20"/>
      <c r="AF298" s="20"/>
      <c r="AG298" s="20"/>
    </row>
    <row r="299" spans="1:33" x14ac:dyDescent="0.25">
      <c r="A299" s="54"/>
      <c r="B299" s="20"/>
      <c r="C299" s="20"/>
      <c r="D299" s="20"/>
      <c r="E299" s="20"/>
      <c r="F299" s="23"/>
      <c r="G299" s="23"/>
      <c r="H299" s="20"/>
      <c r="I299" s="20"/>
      <c r="J299" s="20"/>
      <c r="K299" s="20"/>
      <c r="L299" s="20"/>
      <c r="M299" s="20"/>
      <c r="N299" s="23"/>
      <c r="O299" s="329"/>
      <c r="P299" s="329"/>
      <c r="Q299" s="329"/>
      <c r="R299" s="329"/>
      <c r="S299" s="329"/>
      <c r="T299" s="329"/>
      <c r="U299" s="329"/>
      <c r="V299" s="329"/>
      <c r="W299" s="329"/>
      <c r="X299" s="20"/>
      <c r="Y299" s="20"/>
      <c r="Z299" s="20"/>
      <c r="AA299" s="20"/>
      <c r="AB299" s="20"/>
      <c r="AC299" s="20"/>
      <c r="AD299" s="29"/>
      <c r="AE299" s="20"/>
      <c r="AF299" s="20"/>
      <c r="AG299" s="20"/>
    </row>
    <row r="300" spans="1:33" x14ac:dyDescent="0.25">
      <c r="A300" s="54"/>
      <c r="B300" s="20"/>
      <c r="C300" s="20"/>
      <c r="D300" s="20"/>
      <c r="E300" s="20"/>
      <c r="F300" s="23"/>
      <c r="G300" s="23"/>
      <c r="H300" s="20"/>
      <c r="I300" s="20"/>
      <c r="J300" s="20"/>
      <c r="K300" s="20"/>
      <c r="L300" s="20"/>
      <c r="M300" s="20"/>
      <c r="N300" s="23"/>
      <c r="O300" s="329"/>
      <c r="P300" s="329"/>
      <c r="Q300" s="329"/>
      <c r="R300" s="329"/>
      <c r="S300" s="329"/>
      <c r="T300" s="329"/>
      <c r="U300" s="329"/>
      <c r="V300" s="329"/>
      <c r="W300" s="329"/>
      <c r="X300" s="20"/>
      <c r="Y300" s="20"/>
      <c r="Z300" s="20"/>
      <c r="AA300" s="20"/>
      <c r="AB300" s="20"/>
      <c r="AC300" s="20"/>
      <c r="AD300" s="29"/>
      <c r="AE300" s="20"/>
      <c r="AF300" s="20"/>
      <c r="AG300" s="20"/>
    </row>
    <row r="301" spans="1:33" x14ac:dyDescent="0.25">
      <c r="A301" s="54"/>
      <c r="B301" s="20"/>
      <c r="C301" s="20"/>
      <c r="D301" s="20"/>
      <c r="E301" s="20"/>
      <c r="F301" s="23"/>
      <c r="G301" s="23"/>
      <c r="H301" s="20"/>
      <c r="I301" s="20"/>
      <c r="J301" s="20"/>
      <c r="K301" s="20"/>
      <c r="L301" s="20"/>
      <c r="M301" s="20"/>
      <c r="N301" s="23"/>
      <c r="O301" s="329"/>
      <c r="P301" s="329"/>
      <c r="Q301" s="329"/>
      <c r="R301" s="329"/>
      <c r="S301" s="329"/>
      <c r="T301" s="329"/>
      <c r="U301" s="329"/>
      <c r="V301" s="329"/>
      <c r="W301" s="329"/>
      <c r="X301" s="20"/>
      <c r="Y301" s="20"/>
      <c r="Z301" s="20"/>
      <c r="AA301" s="20"/>
      <c r="AB301" s="20"/>
      <c r="AC301" s="20"/>
      <c r="AD301" s="29"/>
      <c r="AE301" s="20"/>
      <c r="AF301" s="20"/>
      <c r="AG301" s="20"/>
    </row>
    <row r="302" spans="1:33" x14ac:dyDescent="0.25">
      <c r="A302" s="54"/>
      <c r="B302" s="20"/>
      <c r="C302" s="20"/>
      <c r="D302" s="20"/>
      <c r="E302" s="20"/>
      <c r="F302" s="23"/>
      <c r="G302" s="23"/>
      <c r="H302" s="20"/>
      <c r="I302" s="20"/>
      <c r="J302" s="20"/>
      <c r="K302" s="20"/>
      <c r="L302" s="20"/>
      <c r="M302" s="20"/>
      <c r="N302" s="23"/>
      <c r="O302" s="329"/>
      <c r="P302" s="329"/>
      <c r="Q302" s="329"/>
      <c r="R302" s="329"/>
      <c r="S302" s="329"/>
      <c r="T302" s="329"/>
      <c r="U302" s="329"/>
      <c r="V302" s="329"/>
      <c r="W302" s="329"/>
      <c r="X302" s="20"/>
      <c r="Y302" s="20"/>
      <c r="Z302" s="20"/>
      <c r="AA302" s="20"/>
      <c r="AB302" s="20"/>
      <c r="AC302" s="20"/>
      <c r="AD302" s="29"/>
      <c r="AE302" s="20"/>
      <c r="AF302" s="20"/>
      <c r="AG302" s="20"/>
    </row>
    <row r="303" spans="1:33" x14ac:dyDescent="0.25">
      <c r="A303" s="54"/>
      <c r="B303" s="20"/>
      <c r="C303" s="20"/>
      <c r="D303" s="20"/>
      <c r="E303" s="20"/>
      <c r="F303" s="23"/>
      <c r="G303" s="23"/>
      <c r="H303" s="20"/>
      <c r="I303" s="20"/>
      <c r="J303" s="20"/>
      <c r="K303" s="20"/>
      <c r="L303" s="20"/>
      <c r="M303" s="20"/>
      <c r="N303" s="23"/>
      <c r="O303" s="329"/>
      <c r="P303" s="329"/>
      <c r="Q303" s="329"/>
      <c r="R303" s="329"/>
      <c r="S303" s="329"/>
      <c r="T303" s="329"/>
      <c r="U303" s="329"/>
      <c r="V303" s="329"/>
      <c r="W303" s="329"/>
      <c r="X303" s="20"/>
      <c r="Y303" s="20"/>
      <c r="Z303" s="20"/>
      <c r="AA303" s="20"/>
      <c r="AB303" s="20"/>
      <c r="AC303" s="20"/>
      <c r="AD303" s="29"/>
      <c r="AE303" s="20"/>
      <c r="AF303" s="20"/>
      <c r="AG303" s="20"/>
    </row>
    <row r="304" spans="1:33" x14ac:dyDescent="0.25">
      <c r="A304" s="54"/>
      <c r="B304" s="20"/>
      <c r="C304" s="20"/>
      <c r="D304" s="20"/>
      <c r="E304" s="20"/>
      <c r="F304" s="23"/>
      <c r="G304" s="23"/>
      <c r="H304" s="20"/>
      <c r="I304" s="20"/>
      <c r="J304" s="20"/>
      <c r="K304" s="20"/>
      <c r="L304" s="20"/>
      <c r="M304" s="20"/>
      <c r="N304" s="23"/>
      <c r="O304" s="329"/>
      <c r="P304" s="329"/>
      <c r="Q304" s="329"/>
      <c r="R304" s="329"/>
      <c r="S304" s="329"/>
      <c r="T304" s="329"/>
      <c r="U304" s="329"/>
      <c r="V304" s="329"/>
      <c r="W304" s="329"/>
      <c r="X304" s="20"/>
      <c r="Y304" s="20"/>
      <c r="Z304" s="20"/>
      <c r="AA304" s="20"/>
      <c r="AB304" s="20"/>
      <c r="AC304" s="20"/>
      <c r="AD304" s="29"/>
      <c r="AE304" s="20"/>
      <c r="AF304" s="20"/>
      <c r="AG304" s="20"/>
    </row>
    <row r="305" spans="1:33" x14ac:dyDescent="0.25">
      <c r="A305" s="54"/>
      <c r="B305" s="20"/>
      <c r="C305" s="20"/>
      <c r="D305" s="20"/>
      <c r="E305" s="20"/>
      <c r="F305" s="23"/>
      <c r="G305" s="23"/>
      <c r="H305" s="20"/>
      <c r="I305" s="20"/>
      <c r="J305" s="20"/>
      <c r="K305" s="20"/>
      <c r="L305" s="20"/>
      <c r="M305" s="20"/>
      <c r="N305" s="23"/>
      <c r="O305" s="329"/>
      <c r="P305" s="329"/>
      <c r="Q305" s="329"/>
      <c r="R305" s="329"/>
      <c r="S305" s="329"/>
      <c r="T305" s="329"/>
      <c r="U305" s="329"/>
      <c r="V305" s="329"/>
      <c r="W305" s="329"/>
      <c r="X305" s="20"/>
      <c r="Y305" s="20"/>
      <c r="Z305" s="20"/>
      <c r="AA305" s="20"/>
      <c r="AB305" s="20"/>
      <c r="AC305" s="20"/>
      <c r="AD305" s="29"/>
      <c r="AE305" s="20"/>
      <c r="AF305" s="20"/>
      <c r="AG305" s="20"/>
    </row>
    <row r="306" spans="1:33" x14ac:dyDescent="0.25">
      <c r="A306" s="54"/>
      <c r="B306" s="20"/>
      <c r="C306" s="20"/>
      <c r="D306" s="20"/>
      <c r="E306" s="20"/>
      <c r="F306" s="23"/>
      <c r="G306" s="23"/>
      <c r="H306" s="20"/>
      <c r="I306" s="20"/>
      <c r="J306" s="20"/>
      <c r="K306" s="20"/>
      <c r="L306" s="20"/>
      <c r="M306" s="20"/>
      <c r="N306" s="23"/>
      <c r="O306" s="329"/>
      <c r="P306" s="329"/>
      <c r="Q306" s="329"/>
      <c r="R306" s="329"/>
      <c r="S306" s="329"/>
      <c r="T306" s="329"/>
      <c r="U306" s="329"/>
      <c r="V306" s="329"/>
      <c r="W306" s="329"/>
      <c r="X306" s="20"/>
      <c r="Y306" s="20"/>
      <c r="Z306" s="20"/>
      <c r="AA306" s="20"/>
      <c r="AB306" s="20"/>
      <c r="AC306" s="20"/>
      <c r="AD306" s="29"/>
      <c r="AE306" s="20"/>
      <c r="AF306" s="20"/>
      <c r="AG306" s="20"/>
    </row>
    <row r="307" spans="1:33" x14ac:dyDescent="0.25">
      <c r="A307" s="54"/>
      <c r="B307" s="20"/>
      <c r="C307" s="20"/>
      <c r="D307" s="20"/>
      <c r="E307" s="20"/>
      <c r="F307" s="23"/>
      <c r="G307" s="23"/>
      <c r="H307" s="20"/>
      <c r="I307" s="20"/>
      <c r="J307" s="20"/>
      <c r="K307" s="20"/>
      <c r="L307" s="20"/>
      <c r="M307" s="20"/>
      <c r="N307" s="23"/>
      <c r="O307" s="329"/>
      <c r="P307" s="329"/>
      <c r="Q307" s="329"/>
      <c r="R307" s="329"/>
      <c r="S307" s="329"/>
      <c r="T307" s="329"/>
      <c r="U307" s="329"/>
      <c r="V307" s="329"/>
      <c r="W307" s="329"/>
      <c r="X307" s="20"/>
      <c r="Y307" s="20"/>
      <c r="Z307" s="20"/>
      <c r="AA307" s="20"/>
      <c r="AB307" s="20"/>
      <c r="AC307" s="20"/>
      <c r="AD307" s="29"/>
      <c r="AE307" s="20"/>
      <c r="AF307" s="20"/>
      <c r="AG307" s="20"/>
    </row>
    <row r="308" spans="1:33" x14ac:dyDescent="0.25">
      <c r="A308" s="54"/>
      <c r="B308" s="20"/>
      <c r="C308" s="20"/>
      <c r="D308" s="20"/>
      <c r="E308" s="20"/>
      <c r="F308" s="23"/>
      <c r="G308" s="23"/>
      <c r="H308" s="20"/>
      <c r="I308" s="20"/>
      <c r="J308" s="20"/>
      <c r="K308" s="20"/>
      <c r="L308" s="20"/>
      <c r="M308" s="20"/>
      <c r="N308" s="23"/>
      <c r="O308" s="329"/>
      <c r="P308" s="329"/>
      <c r="Q308" s="329"/>
      <c r="R308" s="329"/>
      <c r="S308" s="329"/>
      <c r="T308" s="329"/>
      <c r="U308" s="329"/>
      <c r="V308" s="329"/>
      <c r="W308" s="329"/>
      <c r="X308" s="20"/>
      <c r="Y308" s="20"/>
      <c r="Z308" s="20"/>
      <c r="AA308" s="20"/>
      <c r="AB308" s="20"/>
      <c r="AC308" s="20"/>
      <c r="AD308" s="29"/>
      <c r="AE308" s="20"/>
      <c r="AF308" s="20"/>
      <c r="AG308" s="20"/>
    </row>
    <row r="309" spans="1:33" x14ac:dyDescent="0.25">
      <c r="A309" s="54"/>
      <c r="B309" s="20"/>
      <c r="C309" s="20"/>
      <c r="D309" s="20"/>
      <c r="E309" s="20"/>
      <c r="F309" s="23"/>
      <c r="G309" s="23"/>
      <c r="H309" s="20"/>
      <c r="I309" s="20"/>
      <c r="J309" s="20"/>
      <c r="K309" s="20"/>
      <c r="L309" s="20"/>
      <c r="M309" s="20"/>
      <c r="N309" s="23"/>
      <c r="O309" s="329"/>
      <c r="P309" s="329"/>
      <c r="Q309" s="329"/>
      <c r="R309" s="329"/>
      <c r="S309" s="329"/>
      <c r="T309" s="329"/>
      <c r="U309" s="329"/>
      <c r="V309" s="329"/>
      <c r="W309" s="329"/>
      <c r="X309" s="20"/>
      <c r="Y309" s="20"/>
      <c r="Z309" s="20"/>
      <c r="AA309" s="20"/>
      <c r="AB309" s="20"/>
      <c r="AC309" s="20"/>
      <c r="AD309" s="29"/>
      <c r="AE309" s="20"/>
      <c r="AF309" s="20"/>
      <c r="AG309" s="20"/>
    </row>
    <row r="310" spans="1:33" x14ac:dyDescent="0.25">
      <c r="A310" s="54"/>
      <c r="B310" s="20"/>
      <c r="C310" s="20"/>
      <c r="D310" s="20"/>
      <c r="E310" s="20"/>
      <c r="F310" s="23"/>
      <c r="G310" s="23"/>
      <c r="H310" s="20"/>
      <c r="I310" s="20"/>
      <c r="J310" s="20"/>
      <c r="K310" s="20"/>
      <c r="L310" s="20"/>
      <c r="M310" s="20"/>
      <c r="N310" s="23"/>
      <c r="O310" s="329"/>
      <c r="P310" s="329"/>
      <c r="Q310" s="329"/>
      <c r="R310" s="329"/>
      <c r="S310" s="329"/>
      <c r="T310" s="329"/>
      <c r="U310" s="329"/>
      <c r="V310" s="329"/>
      <c r="W310" s="329"/>
      <c r="X310" s="20"/>
      <c r="Y310" s="20"/>
      <c r="Z310" s="20"/>
      <c r="AA310" s="20"/>
      <c r="AB310" s="20"/>
      <c r="AC310" s="20"/>
      <c r="AD310" s="29"/>
      <c r="AE310" s="20"/>
      <c r="AF310" s="20"/>
      <c r="AG310" s="20"/>
    </row>
    <row r="311" spans="1:33" x14ac:dyDescent="0.25">
      <c r="A311" s="54"/>
      <c r="B311" s="20"/>
      <c r="C311" s="20"/>
      <c r="D311" s="20"/>
      <c r="E311" s="20"/>
      <c r="F311" s="23"/>
      <c r="G311" s="23"/>
      <c r="H311" s="20"/>
      <c r="I311" s="20"/>
      <c r="J311" s="20"/>
      <c r="K311" s="20"/>
      <c r="L311" s="20"/>
      <c r="M311" s="20"/>
      <c r="N311" s="23"/>
      <c r="O311" s="329"/>
      <c r="P311" s="329"/>
      <c r="Q311" s="329"/>
      <c r="R311" s="329"/>
      <c r="S311" s="329"/>
      <c r="T311" s="329"/>
      <c r="U311" s="329"/>
      <c r="V311" s="329"/>
      <c r="W311" s="329"/>
      <c r="X311" s="20"/>
      <c r="Y311" s="20"/>
      <c r="Z311" s="20"/>
      <c r="AA311" s="20"/>
      <c r="AB311" s="20"/>
      <c r="AC311" s="20"/>
      <c r="AD311" s="29"/>
      <c r="AE311" s="20"/>
      <c r="AF311" s="20"/>
      <c r="AG311" s="20"/>
    </row>
    <row r="312" spans="1:33" x14ac:dyDescent="0.25">
      <c r="A312" s="54"/>
      <c r="B312" s="20"/>
      <c r="C312" s="20"/>
      <c r="D312" s="20"/>
      <c r="E312" s="20"/>
      <c r="F312" s="23"/>
      <c r="G312" s="23"/>
      <c r="H312" s="20"/>
      <c r="I312" s="20"/>
      <c r="J312" s="20"/>
      <c r="K312" s="20"/>
      <c r="L312" s="20"/>
      <c r="M312" s="20"/>
      <c r="N312" s="23"/>
      <c r="O312" s="329"/>
      <c r="P312" s="329"/>
      <c r="Q312" s="329"/>
      <c r="R312" s="329"/>
      <c r="S312" s="329"/>
      <c r="T312" s="329"/>
      <c r="U312" s="329"/>
      <c r="V312" s="329"/>
      <c r="W312" s="329"/>
      <c r="X312" s="20"/>
      <c r="Y312" s="20"/>
      <c r="Z312" s="20"/>
      <c r="AA312" s="20"/>
      <c r="AB312" s="20"/>
      <c r="AC312" s="20"/>
      <c r="AD312" s="29"/>
      <c r="AE312" s="20"/>
      <c r="AF312" s="20"/>
      <c r="AG312" s="20"/>
    </row>
    <row r="313" spans="1:33" x14ac:dyDescent="0.25">
      <c r="A313" s="54"/>
      <c r="B313" s="20"/>
      <c r="C313" s="20"/>
      <c r="D313" s="20"/>
      <c r="E313" s="20"/>
      <c r="F313" s="23"/>
      <c r="G313" s="23"/>
      <c r="H313" s="20"/>
      <c r="I313" s="20"/>
      <c r="J313" s="20"/>
      <c r="K313" s="20"/>
      <c r="L313" s="20"/>
      <c r="M313" s="20"/>
      <c r="N313" s="23"/>
      <c r="O313" s="329"/>
      <c r="P313" s="329"/>
      <c r="Q313" s="329"/>
      <c r="R313" s="329"/>
      <c r="S313" s="329"/>
      <c r="T313" s="329"/>
      <c r="U313" s="329"/>
      <c r="V313" s="329"/>
      <c r="W313" s="329"/>
      <c r="X313" s="20"/>
      <c r="Y313" s="20"/>
      <c r="Z313" s="20"/>
      <c r="AA313" s="20"/>
      <c r="AB313" s="20"/>
      <c r="AC313" s="20"/>
      <c r="AD313" s="29"/>
      <c r="AE313" s="20"/>
      <c r="AF313" s="20"/>
      <c r="AG313" s="20"/>
    </row>
    <row r="314" spans="1:33" x14ac:dyDescent="0.25">
      <c r="A314" s="54"/>
      <c r="B314" s="20"/>
      <c r="C314" s="20"/>
      <c r="D314" s="20"/>
      <c r="E314" s="20"/>
      <c r="F314" s="23"/>
      <c r="G314" s="23"/>
      <c r="H314" s="20"/>
      <c r="I314" s="20"/>
      <c r="J314" s="20"/>
      <c r="K314" s="20"/>
      <c r="L314" s="20"/>
      <c r="M314" s="20"/>
      <c r="N314" s="23"/>
      <c r="O314" s="329"/>
      <c r="P314" s="329"/>
      <c r="Q314" s="329"/>
      <c r="R314" s="329"/>
      <c r="S314" s="329"/>
      <c r="T314" s="329"/>
      <c r="U314" s="329"/>
      <c r="V314" s="329"/>
      <c r="W314" s="329"/>
      <c r="X314" s="20"/>
      <c r="Y314" s="20"/>
      <c r="Z314" s="20"/>
      <c r="AA314" s="20"/>
      <c r="AB314" s="20"/>
      <c r="AC314" s="20"/>
      <c r="AD314" s="29"/>
      <c r="AE314" s="20"/>
      <c r="AF314" s="20"/>
      <c r="AG314" s="20"/>
    </row>
    <row r="315" spans="1:33" x14ac:dyDescent="0.25">
      <c r="A315" s="54"/>
      <c r="B315" s="20"/>
      <c r="C315" s="20"/>
      <c r="D315" s="20"/>
      <c r="E315" s="20"/>
      <c r="F315" s="23"/>
      <c r="G315" s="23"/>
      <c r="H315" s="20"/>
      <c r="I315" s="20"/>
      <c r="J315" s="20"/>
      <c r="K315" s="20"/>
      <c r="L315" s="20"/>
      <c r="M315" s="20"/>
      <c r="N315" s="23"/>
      <c r="O315" s="329"/>
      <c r="P315" s="329"/>
      <c r="Q315" s="329"/>
      <c r="R315" s="329"/>
      <c r="S315" s="329"/>
      <c r="T315" s="329"/>
      <c r="U315" s="329"/>
      <c r="V315" s="329"/>
      <c r="W315" s="329"/>
      <c r="X315" s="20"/>
      <c r="Y315" s="20"/>
      <c r="Z315" s="20"/>
      <c r="AA315" s="20"/>
      <c r="AB315" s="20"/>
      <c r="AC315" s="20"/>
      <c r="AD315" s="29"/>
      <c r="AE315" s="20"/>
      <c r="AF315" s="20"/>
      <c r="AG315" s="20"/>
    </row>
    <row r="316" spans="1:33" x14ac:dyDescent="0.25">
      <c r="A316" s="54"/>
      <c r="B316" s="20"/>
      <c r="C316" s="20"/>
      <c r="D316" s="20"/>
      <c r="E316" s="20"/>
      <c r="F316" s="23"/>
      <c r="G316" s="23"/>
      <c r="H316" s="20"/>
      <c r="I316" s="20"/>
      <c r="J316" s="20"/>
      <c r="K316" s="20"/>
      <c r="L316" s="20"/>
      <c r="M316" s="20"/>
      <c r="N316" s="23"/>
      <c r="O316" s="329"/>
      <c r="P316" s="329"/>
      <c r="Q316" s="329"/>
      <c r="R316" s="329"/>
      <c r="S316" s="329"/>
      <c r="T316" s="329"/>
      <c r="U316" s="329"/>
      <c r="V316" s="329"/>
      <c r="W316" s="329"/>
      <c r="X316" s="20"/>
      <c r="Y316" s="20"/>
      <c r="Z316" s="20"/>
      <c r="AA316" s="20"/>
      <c r="AB316" s="20"/>
      <c r="AC316" s="20"/>
      <c r="AD316" s="29"/>
      <c r="AE316" s="20"/>
      <c r="AF316" s="20"/>
      <c r="AG316" s="20"/>
    </row>
    <row r="317" spans="1:33" x14ac:dyDescent="0.25">
      <c r="A317" s="54"/>
      <c r="B317" s="20"/>
      <c r="C317" s="20"/>
      <c r="D317" s="20"/>
      <c r="E317" s="20"/>
      <c r="F317" s="23"/>
      <c r="G317" s="23"/>
      <c r="H317" s="20"/>
      <c r="I317" s="20"/>
      <c r="J317" s="20"/>
      <c r="K317" s="20"/>
      <c r="L317" s="20"/>
      <c r="M317" s="20"/>
      <c r="N317" s="23"/>
      <c r="O317" s="329"/>
      <c r="P317" s="329"/>
      <c r="Q317" s="329"/>
      <c r="R317" s="329"/>
      <c r="S317" s="329"/>
      <c r="T317" s="329"/>
      <c r="U317" s="329"/>
      <c r="V317" s="329"/>
      <c r="W317" s="329"/>
      <c r="X317" s="20"/>
      <c r="Y317" s="20"/>
      <c r="Z317" s="20"/>
      <c r="AA317" s="20"/>
      <c r="AB317" s="20"/>
      <c r="AC317" s="20"/>
      <c r="AD317" s="29"/>
      <c r="AE317" s="20"/>
      <c r="AF317" s="20"/>
      <c r="AG317" s="20"/>
    </row>
    <row r="318" spans="1:33" x14ac:dyDescent="0.25">
      <c r="A318" s="54"/>
      <c r="B318" s="20"/>
      <c r="C318" s="20"/>
      <c r="D318" s="20"/>
      <c r="E318" s="20"/>
      <c r="F318" s="23"/>
      <c r="G318" s="23"/>
      <c r="H318" s="20"/>
      <c r="I318" s="20"/>
      <c r="J318" s="20"/>
      <c r="K318" s="20"/>
      <c r="L318" s="20"/>
      <c r="M318" s="20"/>
      <c r="N318" s="23"/>
      <c r="O318" s="329"/>
      <c r="P318" s="329"/>
      <c r="Q318" s="329"/>
      <c r="R318" s="329"/>
      <c r="S318" s="329"/>
      <c r="T318" s="329"/>
      <c r="U318" s="329"/>
      <c r="V318" s="329"/>
      <c r="W318" s="329"/>
      <c r="X318" s="20"/>
      <c r="Y318" s="20"/>
      <c r="Z318" s="20"/>
      <c r="AA318" s="20"/>
      <c r="AB318" s="20"/>
      <c r="AC318" s="20"/>
      <c r="AD318" s="29"/>
      <c r="AE318" s="20"/>
      <c r="AF318" s="20"/>
      <c r="AG318" s="20"/>
    </row>
    <row r="319" spans="1:33" x14ac:dyDescent="0.25">
      <c r="A319" s="54"/>
      <c r="B319" s="20"/>
      <c r="C319" s="20"/>
      <c r="D319" s="20"/>
      <c r="E319" s="20"/>
      <c r="F319" s="23"/>
      <c r="G319" s="23"/>
      <c r="H319" s="20"/>
      <c r="I319" s="20"/>
      <c r="J319" s="20"/>
      <c r="K319" s="20"/>
      <c r="L319" s="20"/>
      <c r="M319" s="20"/>
      <c r="N319" s="23"/>
      <c r="O319" s="329"/>
      <c r="P319" s="329"/>
      <c r="Q319" s="329"/>
      <c r="R319" s="329"/>
      <c r="S319" s="329"/>
      <c r="T319" s="329"/>
      <c r="U319" s="329"/>
      <c r="V319" s="329"/>
      <c r="W319" s="329"/>
      <c r="X319" s="20"/>
      <c r="Y319" s="20"/>
      <c r="Z319" s="20"/>
      <c r="AA319" s="20"/>
      <c r="AB319" s="20"/>
      <c r="AC319" s="20"/>
      <c r="AD319" s="29"/>
      <c r="AE319" s="20"/>
      <c r="AF319" s="20"/>
      <c r="AG319" s="20"/>
    </row>
    <row r="320" spans="1:33" x14ac:dyDescent="0.25">
      <c r="A320" s="54"/>
      <c r="B320" s="20"/>
      <c r="C320" s="20"/>
      <c r="D320" s="20"/>
      <c r="E320" s="20"/>
      <c r="F320" s="23"/>
      <c r="G320" s="23"/>
      <c r="H320" s="20"/>
      <c r="I320" s="20"/>
      <c r="J320" s="20"/>
      <c r="K320" s="20"/>
      <c r="L320" s="20"/>
      <c r="M320" s="20"/>
      <c r="N320" s="23"/>
      <c r="O320" s="329"/>
      <c r="P320" s="329"/>
      <c r="Q320" s="329"/>
      <c r="R320" s="329"/>
      <c r="S320" s="329"/>
      <c r="T320" s="329"/>
      <c r="U320" s="329"/>
      <c r="V320" s="329"/>
      <c r="W320" s="329"/>
      <c r="X320" s="20"/>
      <c r="Y320" s="20"/>
      <c r="Z320" s="20"/>
      <c r="AA320" s="20"/>
      <c r="AB320" s="20"/>
      <c r="AC320" s="20"/>
      <c r="AD320" s="29"/>
      <c r="AE320" s="20"/>
      <c r="AF320" s="20"/>
      <c r="AG320" s="20"/>
    </row>
    <row r="321" spans="1:33" x14ac:dyDescent="0.25">
      <c r="A321" s="54"/>
      <c r="B321" s="20"/>
      <c r="C321" s="20"/>
      <c r="D321" s="20"/>
      <c r="E321" s="20"/>
      <c r="F321" s="23"/>
      <c r="G321" s="23"/>
      <c r="H321" s="20"/>
      <c r="I321" s="20"/>
      <c r="J321" s="20"/>
      <c r="K321" s="20"/>
      <c r="L321" s="20"/>
      <c r="M321" s="20"/>
      <c r="N321" s="23"/>
      <c r="O321" s="329"/>
      <c r="P321" s="329"/>
      <c r="Q321" s="329"/>
      <c r="R321" s="329"/>
      <c r="S321" s="329"/>
      <c r="T321" s="329"/>
      <c r="U321" s="329"/>
      <c r="V321" s="329"/>
      <c r="W321" s="329"/>
      <c r="X321" s="20"/>
      <c r="Y321" s="20"/>
      <c r="Z321" s="20"/>
      <c r="AA321" s="20"/>
      <c r="AB321" s="20"/>
      <c r="AC321" s="20"/>
      <c r="AD321" s="29"/>
      <c r="AE321" s="20"/>
      <c r="AF321" s="20"/>
      <c r="AG321" s="20"/>
    </row>
    <row r="322" spans="1:33" x14ac:dyDescent="0.25">
      <c r="A322" s="54"/>
      <c r="B322" s="20"/>
      <c r="C322" s="20"/>
      <c r="D322" s="20"/>
      <c r="E322" s="20"/>
      <c r="F322" s="23"/>
      <c r="G322" s="23"/>
      <c r="H322" s="20"/>
      <c r="I322" s="20"/>
      <c r="J322" s="20"/>
      <c r="K322" s="20"/>
      <c r="L322" s="20"/>
      <c r="M322" s="20"/>
      <c r="N322" s="23"/>
      <c r="O322" s="329"/>
      <c r="P322" s="329"/>
      <c r="Q322" s="329"/>
      <c r="R322" s="329"/>
      <c r="S322" s="329"/>
      <c r="T322" s="329"/>
      <c r="U322" s="329"/>
      <c r="V322" s="329"/>
      <c r="W322" s="329"/>
      <c r="X322" s="20"/>
      <c r="Y322" s="20"/>
      <c r="Z322" s="20"/>
      <c r="AA322" s="20"/>
      <c r="AB322" s="20"/>
      <c r="AC322" s="20"/>
      <c r="AD322" s="29"/>
      <c r="AE322" s="20"/>
      <c r="AF322" s="20"/>
      <c r="AG322" s="20"/>
    </row>
    <row r="323" spans="1:33" x14ac:dyDescent="0.25">
      <c r="A323" s="54"/>
      <c r="B323" s="20"/>
      <c r="C323" s="20"/>
      <c r="D323" s="20"/>
      <c r="E323" s="20"/>
      <c r="F323" s="23"/>
      <c r="G323" s="23"/>
      <c r="H323" s="20"/>
      <c r="I323" s="20"/>
      <c r="J323" s="20"/>
      <c r="K323" s="20"/>
      <c r="L323" s="20"/>
      <c r="M323" s="20"/>
      <c r="N323" s="23"/>
      <c r="O323" s="329"/>
      <c r="P323" s="329"/>
      <c r="Q323" s="329"/>
      <c r="R323" s="329"/>
      <c r="S323" s="329"/>
      <c r="T323" s="329"/>
      <c r="U323" s="329"/>
      <c r="V323" s="329"/>
      <c r="W323" s="329"/>
      <c r="X323" s="20"/>
      <c r="Y323" s="20"/>
      <c r="Z323" s="20"/>
      <c r="AA323" s="20"/>
      <c r="AB323" s="20"/>
      <c r="AC323" s="20"/>
      <c r="AD323" s="29"/>
      <c r="AE323" s="20"/>
      <c r="AF323" s="20"/>
      <c r="AG323" s="20"/>
    </row>
    <row r="324" spans="1:33" x14ac:dyDescent="0.25">
      <c r="A324" s="54"/>
      <c r="B324" s="20"/>
      <c r="C324" s="20"/>
      <c r="D324" s="20"/>
      <c r="E324" s="20"/>
      <c r="F324" s="23"/>
      <c r="G324" s="23"/>
      <c r="H324" s="20"/>
      <c r="I324" s="20"/>
      <c r="J324" s="20"/>
      <c r="K324" s="20"/>
      <c r="L324" s="20"/>
      <c r="M324" s="20"/>
      <c r="N324" s="23"/>
      <c r="O324" s="329"/>
      <c r="P324" s="329"/>
      <c r="Q324" s="329"/>
      <c r="R324" s="329"/>
      <c r="S324" s="329"/>
      <c r="T324" s="329"/>
      <c r="U324" s="329"/>
      <c r="V324" s="329"/>
      <c r="W324" s="329"/>
      <c r="X324" s="20"/>
      <c r="Y324" s="20"/>
      <c r="Z324" s="20"/>
      <c r="AA324" s="20"/>
      <c r="AB324" s="20"/>
      <c r="AC324" s="20"/>
      <c r="AD324" s="29"/>
      <c r="AE324" s="20"/>
      <c r="AF324" s="20"/>
      <c r="AG324" s="20"/>
    </row>
    <row r="325" spans="1:33" x14ac:dyDescent="0.25">
      <c r="A325" s="54"/>
      <c r="B325" s="20"/>
      <c r="C325" s="20"/>
      <c r="D325" s="20"/>
      <c r="E325" s="20"/>
      <c r="F325" s="23"/>
      <c r="G325" s="23"/>
      <c r="H325" s="20"/>
      <c r="I325" s="20"/>
      <c r="J325" s="20"/>
      <c r="K325" s="20"/>
      <c r="L325" s="20"/>
      <c r="M325" s="20"/>
      <c r="N325" s="23"/>
      <c r="O325" s="329"/>
      <c r="P325" s="329"/>
      <c r="Q325" s="329"/>
      <c r="R325" s="329"/>
      <c r="S325" s="329"/>
      <c r="T325" s="329"/>
      <c r="U325" s="329"/>
      <c r="V325" s="329"/>
      <c r="W325" s="329"/>
      <c r="X325" s="20"/>
      <c r="Y325" s="20"/>
      <c r="Z325" s="20"/>
      <c r="AA325" s="20"/>
      <c r="AB325" s="20"/>
      <c r="AC325" s="20"/>
      <c r="AD325" s="29"/>
      <c r="AE325" s="20"/>
      <c r="AF325" s="20"/>
      <c r="AG325" s="20"/>
    </row>
    <row r="326" spans="1:33" x14ac:dyDescent="0.25">
      <c r="A326" s="54"/>
      <c r="B326" s="20"/>
      <c r="C326" s="20"/>
      <c r="D326" s="20"/>
      <c r="E326" s="20"/>
      <c r="F326" s="23"/>
      <c r="G326" s="23"/>
      <c r="H326" s="20"/>
      <c r="I326" s="20"/>
      <c r="J326" s="20"/>
      <c r="K326" s="20"/>
      <c r="L326" s="20"/>
      <c r="M326" s="20"/>
      <c r="N326" s="23"/>
      <c r="O326" s="329"/>
      <c r="P326" s="329"/>
      <c r="Q326" s="329"/>
      <c r="R326" s="329"/>
      <c r="S326" s="329"/>
      <c r="T326" s="329"/>
      <c r="U326" s="329"/>
      <c r="V326" s="329"/>
      <c r="W326" s="329"/>
      <c r="X326" s="20"/>
      <c r="Y326" s="20"/>
      <c r="Z326" s="20"/>
      <c r="AA326" s="20"/>
      <c r="AB326" s="20"/>
      <c r="AC326" s="20"/>
      <c r="AD326" s="29"/>
      <c r="AE326" s="20"/>
      <c r="AF326" s="20"/>
      <c r="AG326" s="20"/>
    </row>
    <row r="327" spans="1:33" x14ac:dyDescent="0.25">
      <c r="A327" s="54"/>
      <c r="B327" s="20"/>
      <c r="C327" s="20"/>
      <c r="D327" s="20"/>
      <c r="E327" s="20"/>
      <c r="F327" s="23"/>
      <c r="G327" s="23"/>
      <c r="H327" s="20"/>
      <c r="I327" s="20"/>
      <c r="J327" s="20"/>
      <c r="K327" s="20"/>
      <c r="L327" s="20"/>
      <c r="M327" s="20"/>
      <c r="N327" s="23"/>
      <c r="O327" s="329"/>
      <c r="P327" s="329"/>
      <c r="Q327" s="329"/>
      <c r="R327" s="329"/>
      <c r="S327" s="329"/>
      <c r="T327" s="329"/>
      <c r="U327" s="329"/>
      <c r="V327" s="329"/>
      <c r="W327" s="329"/>
      <c r="X327" s="20"/>
      <c r="Y327" s="20"/>
      <c r="Z327" s="20"/>
      <c r="AA327" s="20"/>
      <c r="AB327" s="20"/>
      <c r="AC327" s="20"/>
      <c r="AD327" s="29"/>
      <c r="AE327" s="20"/>
      <c r="AF327" s="20"/>
      <c r="AG327" s="20"/>
    </row>
    <row r="328" spans="1:33" x14ac:dyDescent="0.25">
      <c r="A328" s="54"/>
      <c r="B328" s="20"/>
      <c r="C328" s="20"/>
      <c r="D328" s="20"/>
      <c r="E328" s="20"/>
      <c r="F328" s="23"/>
      <c r="G328" s="23"/>
      <c r="H328" s="20"/>
      <c r="I328" s="20"/>
      <c r="J328" s="20"/>
      <c r="K328" s="20"/>
      <c r="L328" s="20"/>
      <c r="M328" s="20"/>
      <c r="N328" s="23"/>
      <c r="O328" s="329"/>
      <c r="P328" s="329"/>
      <c r="Q328" s="329"/>
      <c r="R328" s="329"/>
      <c r="S328" s="329"/>
      <c r="T328" s="329"/>
      <c r="U328" s="329"/>
      <c r="V328" s="329"/>
      <c r="W328" s="329"/>
      <c r="X328" s="20"/>
      <c r="Y328" s="20"/>
      <c r="Z328" s="20"/>
      <c r="AA328" s="20"/>
      <c r="AB328" s="20"/>
      <c r="AC328" s="20"/>
      <c r="AD328" s="29"/>
      <c r="AE328" s="20"/>
      <c r="AF328" s="20"/>
      <c r="AG328" s="20"/>
    </row>
    <row r="329" spans="1:33" x14ac:dyDescent="0.25">
      <c r="A329" s="54"/>
      <c r="B329" s="20"/>
      <c r="C329" s="20"/>
      <c r="D329" s="20"/>
      <c r="E329" s="20"/>
      <c r="F329" s="23"/>
      <c r="G329" s="23"/>
      <c r="H329" s="20"/>
      <c r="I329" s="20"/>
      <c r="J329" s="20"/>
      <c r="K329" s="20"/>
      <c r="L329" s="20"/>
      <c r="M329" s="20"/>
      <c r="N329" s="23"/>
      <c r="O329" s="329"/>
      <c r="P329" s="329"/>
      <c r="Q329" s="329"/>
      <c r="R329" s="329"/>
      <c r="S329" s="329"/>
      <c r="T329" s="329"/>
      <c r="U329" s="329"/>
      <c r="V329" s="329"/>
      <c r="W329" s="329"/>
      <c r="X329" s="20"/>
      <c r="Y329" s="20"/>
      <c r="Z329" s="20"/>
      <c r="AA329" s="20"/>
      <c r="AB329" s="20"/>
      <c r="AC329" s="20"/>
      <c r="AD329" s="29"/>
      <c r="AE329" s="20"/>
      <c r="AF329" s="20"/>
      <c r="AG329" s="20"/>
    </row>
    <row r="330" spans="1:33" x14ac:dyDescent="0.25">
      <c r="A330" s="54"/>
      <c r="B330" s="20"/>
      <c r="C330" s="20"/>
      <c r="D330" s="20"/>
      <c r="E330" s="20"/>
      <c r="F330" s="23"/>
      <c r="G330" s="23"/>
      <c r="H330" s="20"/>
      <c r="I330" s="20"/>
      <c r="J330" s="20"/>
      <c r="K330" s="20"/>
      <c r="L330" s="20"/>
      <c r="M330" s="20"/>
      <c r="N330" s="23"/>
      <c r="O330" s="329"/>
      <c r="P330" s="329"/>
      <c r="Q330" s="329"/>
      <c r="R330" s="329"/>
      <c r="S330" s="329"/>
      <c r="T330" s="329"/>
      <c r="U330" s="329"/>
      <c r="V330" s="329"/>
      <c r="W330" s="329"/>
      <c r="X330" s="20"/>
      <c r="Y330" s="20"/>
      <c r="Z330" s="20"/>
      <c r="AA330" s="20"/>
      <c r="AB330" s="20"/>
      <c r="AC330" s="20"/>
      <c r="AD330" s="29"/>
      <c r="AE330" s="20"/>
      <c r="AF330" s="20"/>
      <c r="AG330" s="20"/>
    </row>
    <row r="331" spans="1:33" x14ac:dyDescent="0.25">
      <c r="A331" s="54"/>
      <c r="B331" s="20"/>
      <c r="C331" s="20"/>
      <c r="D331" s="20"/>
      <c r="E331" s="20"/>
      <c r="F331" s="23"/>
      <c r="G331" s="23"/>
      <c r="H331" s="20"/>
      <c r="I331" s="20"/>
      <c r="J331" s="20"/>
      <c r="K331" s="20"/>
      <c r="L331" s="20"/>
      <c r="M331" s="20"/>
      <c r="N331" s="23"/>
      <c r="O331" s="329"/>
      <c r="P331" s="329"/>
      <c r="Q331" s="329"/>
      <c r="R331" s="329"/>
      <c r="S331" s="329"/>
      <c r="T331" s="329"/>
      <c r="U331" s="329"/>
      <c r="V331" s="329"/>
      <c r="W331" s="329"/>
      <c r="X331" s="20"/>
      <c r="Y331" s="20"/>
      <c r="Z331" s="20"/>
      <c r="AA331" s="20"/>
      <c r="AB331" s="20"/>
      <c r="AC331" s="20"/>
      <c r="AD331" s="29"/>
      <c r="AE331" s="20"/>
      <c r="AF331" s="20"/>
      <c r="AG331" s="20"/>
    </row>
    <row r="332" spans="1:33" x14ac:dyDescent="0.25">
      <c r="A332" s="54"/>
      <c r="B332" s="20"/>
      <c r="C332" s="20"/>
      <c r="D332" s="20"/>
      <c r="E332" s="20"/>
      <c r="F332" s="23"/>
      <c r="G332" s="23"/>
      <c r="H332" s="20"/>
      <c r="I332" s="20"/>
      <c r="J332" s="20"/>
      <c r="K332" s="20"/>
      <c r="L332" s="20"/>
      <c r="M332" s="20"/>
      <c r="N332" s="23"/>
      <c r="O332" s="329"/>
      <c r="P332" s="329"/>
      <c r="Q332" s="329"/>
      <c r="R332" s="329"/>
      <c r="S332" s="329"/>
      <c r="T332" s="329"/>
      <c r="U332" s="329"/>
      <c r="V332" s="329"/>
      <c r="W332" s="329"/>
      <c r="X332" s="20"/>
      <c r="Y332" s="20"/>
      <c r="Z332" s="20"/>
      <c r="AA332" s="20"/>
      <c r="AB332" s="20"/>
      <c r="AC332" s="20"/>
      <c r="AD332" s="29"/>
      <c r="AE332" s="20"/>
      <c r="AF332" s="20"/>
      <c r="AG332" s="20"/>
    </row>
    <row r="333" spans="1:33" x14ac:dyDescent="0.25">
      <c r="A333" s="54"/>
      <c r="B333" s="20"/>
      <c r="C333" s="20"/>
      <c r="D333" s="20"/>
      <c r="E333" s="20"/>
      <c r="F333" s="23"/>
      <c r="G333" s="23"/>
      <c r="H333" s="20"/>
      <c r="I333" s="20"/>
      <c r="J333" s="20"/>
      <c r="K333" s="20"/>
      <c r="L333" s="20"/>
      <c r="M333" s="20"/>
      <c r="N333" s="23"/>
      <c r="O333" s="329"/>
      <c r="P333" s="329"/>
      <c r="Q333" s="329"/>
      <c r="R333" s="329"/>
      <c r="S333" s="329"/>
      <c r="T333" s="329"/>
      <c r="U333" s="329"/>
      <c r="V333" s="329"/>
      <c r="W333" s="329"/>
      <c r="X333" s="20"/>
      <c r="Y333" s="20"/>
      <c r="Z333" s="20"/>
      <c r="AA333" s="20"/>
      <c r="AB333" s="20"/>
      <c r="AC333" s="20"/>
      <c r="AD333" s="29"/>
      <c r="AE333" s="20"/>
      <c r="AF333" s="20"/>
      <c r="AG333" s="20"/>
    </row>
    <row r="334" spans="1:33" x14ac:dyDescent="0.25">
      <c r="A334" s="54"/>
      <c r="B334" s="20"/>
      <c r="C334" s="20"/>
      <c r="D334" s="20"/>
      <c r="E334" s="20"/>
      <c r="F334" s="23"/>
      <c r="G334" s="23"/>
      <c r="H334" s="20"/>
      <c r="I334" s="20"/>
      <c r="J334" s="20"/>
      <c r="K334" s="20"/>
      <c r="L334" s="20"/>
      <c r="M334" s="20"/>
      <c r="N334" s="23"/>
      <c r="O334" s="329"/>
      <c r="P334" s="329"/>
      <c r="Q334" s="329"/>
      <c r="R334" s="329"/>
      <c r="S334" s="329"/>
      <c r="T334" s="329"/>
      <c r="U334" s="329"/>
      <c r="V334" s="329"/>
      <c r="W334" s="329"/>
      <c r="X334" s="20"/>
      <c r="Y334" s="20"/>
      <c r="Z334" s="20"/>
      <c r="AA334" s="20"/>
      <c r="AB334" s="20"/>
      <c r="AC334" s="20"/>
      <c r="AD334" s="29"/>
      <c r="AE334" s="20"/>
      <c r="AF334" s="20"/>
      <c r="AG334" s="20"/>
    </row>
    <row r="335" spans="1:33" x14ac:dyDescent="0.25">
      <c r="A335" s="54"/>
      <c r="B335" s="20"/>
      <c r="C335" s="20"/>
      <c r="D335" s="20"/>
      <c r="E335" s="20"/>
      <c r="F335" s="23"/>
      <c r="G335" s="23"/>
      <c r="H335" s="20"/>
      <c r="I335" s="20"/>
      <c r="J335" s="20"/>
      <c r="K335" s="20"/>
      <c r="L335" s="20"/>
      <c r="M335" s="20"/>
      <c r="N335" s="23"/>
      <c r="O335" s="329"/>
      <c r="P335" s="329"/>
      <c r="Q335" s="329"/>
      <c r="R335" s="329"/>
      <c r="S335" s="329"/>
      <c r="T335" s="329"/>
      <c r="U335" s="329"/>
      <c r="V335" s="329"/>
      <c r="W335" s="329"/>
      <c r="X335" s="20"/>
      <c r="Y335" s="20"/>
      <c r="Z335" s="20"/>
      <c r="AA335" s="20"/>
      <c r="AB335" s="20"/>
      <c r="AC335" s="20"/>
      <c r="AD335" s="29"/>
      <c r="AE335" s="20"/>
      <c r="AF335" s="20"/>
      <c r="AG335" s="20"/>
    </row>
    <row r="336" spans="1:33" x14ac:dyDescent="0.25">
      <c r="A336" s="54"/>
      <c r="B336" s="20"/>
      <c r="C336" s="20"/>
      <c r="D336" s="20"/>
      <c r="E336" s="20"/>
      <c r="F336" s="23"/>
      <c r="G336" s="23"/>
      <c r="H336" s="20"/>
      <c r="I336" s="20"/>
      <c r="J336" s="20"/>
      <c r="K336" s="20"/>
      <c r="L336" s="20"/>
      <c r="M336" s="20"/>
      <c r="N336" s="23"/>
      <c r="O336" s="329"/>
      <c r="P336" s="329"/>
      <c r="Q336" s="329"/>
      <c r="R336" s="329"/>
      <c r="S336" s="329"/>
      <c r="T336" s="329"/>
      <c r="U336" s="329"/>
      <c r="V336" s="329"/>
      <c r="W336" s="329"/>
      <c r="X336" s="20"/>
      <c r="Y336" s="20"/>
      <c r="Z336" s="20"/>
      <c r="AA336" s="20"/>
      <c r="AB336" s="20"/>
      <c r="AC336" s="20"/>
      <c r="AD336" s="29"/>
      <c r="AE336" s="20"/>
      <c r="AF336" s="20"/>
      <c r="AG336" s="20"/>
    </row>
    <row r="337" spans="1:33" x14ac:dyDescent="0.25">
      <c r="A337" s="54"/>
      <c r="B337" s="20"/>
      <c r="C337" s="20"/>
      <c r="D337" s="20"/>
      <c r="E337" s="20"/>
      <c r="F337" s="23"/>
      <c r="G337" s="23"/>
      <c r="H337" s="20"/>
      <c r="I337" s="20"/>
      <c r="J337" s="20"/>
      <c r="K337" s="20"/>
      <c r="L337" s="20"/>
      <c r="M337" s="20"/>
      <c r="N337" s="23"/>
      <c r="O337" s="329"/>
      <c r="P337" s="329"/>
      <c r="Q337" s="329"/>
      <c r="R337" s="329"/>
      <c r="S337" s="329"/>
      <c r="T337" s="329"/>
      <c r="U337" s="329"/>
      <c r="V337" s="329"/>
      <c r="W337" s="329"/>
      <c r="X337" s="20"/>
      <c r="Y337" s="20"/>
      <c r="Z337" s="20"/>
      <c r="AA337" s="20"/>
      <c r="AB337" s="20"/>
      <c r="AC337" s="20"/>
      <c r="AD337" s="29"/>
      <c r="AE337" s="20"/>
      <c r="AF337" s="20"/>
      <c r="AG337" s="20"/>
    </row>
    <row r="338" spans="1:33" x14ac:dyDescent="0.25">
      <c r="A338" s="54"/>
      <c r="B338" s="20"/>
      <c r="C338" s="20"/>
      <c r="D338" s="20"/>
      <c r="E338" s="20"/>
      <c r="F338" s="23"/>
      <c r="G338" s="23"/>
      <c r="H338" s="20"/>
      <c r="I338" s="20"/>
      <c r="J338" s="20"/>
      <c r="K338" s="20"/>
      <c r="L338" s="20"/>
      <c r="M338" s="20"/>
      <c r="N338" s="23"/>
      <c r="O338" s="329"/>
      <c r="P338" s="329"/>
      <c r="Q338" s="329"/>
      <c r="R338" s="329"/>
      <c r="S338" s="329"/>
      <c r="T338" s="329"/>
      <c r="U338" s="329"/>
      <c r="V338" s="329"/>
      <c r="W338" s="329"/>
      <c r="X338" s="20"/>
      <c r="Y338" s="20"/>
      <c r="Z338" s="20"/>
      <c r="AA338" s="20"/>
      <c r="AB338" s="20"/>
      <c r="AC338" s="20"/>
      <c r="AD338" s="29"/>
      <c r="AE338" s="20"/>
      <c r="AF338" s="20"/>
      <c r="AG338" s="20"/>
    </row>
    <row r="339" spans="1:33" x14ac:dyDescent="0.25">
      <c r="A339" s="54"/>
      <c r="B339" s="20"/>
      <c r="C339" s="20"/>
      <c r="D339" s="20"/>
      <c r="E339" s="20"/>
      <c r="F339" s="23"/>
      <c r="G339" s="23"/>
      <c r="H339" s="20"/>
      <c r="I339" s="20"/>
      <c r="J339" s="20"/>
      <c r="K339" s="20"/>
      <c r="L339" s="20"/>
      <c r="M339" s="20"/>
      <c r="N339" s="23"/>
      <c r="O339" s="329"/>
      <c r="P339" s="329"/>
      <c r="Q339" s="329"/>
      <c r="R339" s="329"/>
      <c r="S339" s="329"/>
      <c r="T339" s="329"/>
      <c r="U339" s="329"/>
      <c r="V339" s="329"/>
      <c r="W339" s="329"/>
      <c r="X339" s="20"/>
      <c r="Y339" s="20"/>
      <c r="Z339" s="20"/>
      <c r="AA339" s="20"/>
      <c r="AB339" s="20"/>
      <c r="AC339" s="20"/>
      <c r="AD339" s="29"/>
      <c r="AE339" s="20"/>
      <c r="AF339" s="20"/>
      <c r="AG339" s="20"/>
    </row>
    <row r="340" spans="1:33" x14ac:dyDescent="0.25">
      <c r="A340" s="54"/>
      <c r="B340" s="20"/>
      <c r="C340" s="20"/>
      <c r="D340" s="20"/>
      <c r="E340" s="20"/>
      <c r="F340" s="23"/>
      <c r="G340" s="23"/>
      <c r="H340" s="20"/>
      <c r="I340" s="20"/>
      <c r="J340" s="20"/>
      <c r="K340" s="20"/>
      <c r="L340" s="20"/>
      <c r="M340" s="20"/>
      <c r="N340" s="23"/>
      <c r="O340" s="329"/>
      <c r="P340" s="329"/>
      <c r="Q340" s="329"/>
      <c r="R340" s="329"/>
      <c r="S340" s="329"/>
      <c r="T340" s="329"/>
      <c r="U340" s="329"/>
      <c r="V340" s="329"/>
      <c r="W340" s="329"/>
      <c r="X340" s="20"/>
      <c r="Y340" s="20"/>
      <c r="Z340" s="20"/>
      <c r="AA340" s="20"/>
      <c r="AB340" s="20"/>
      <c r="AC340" s="20"/>
      <c r="AD340" s="29"/>
      <c r="AE340" s="20"/>
      <c r="AF340" s="20"/>
      <c r="AG340" s="20"/>
    </row>
    <row r="341" spans="1:33" x14ac:dyDescent="0.25">
      <c r="A341" s="54"/>
      <c r="B341" s="20"/>
      <c r="C341" s="20"/>
      <c r="D341" s="20"/>
      <c r="E341" s="20"/>
      <c r="F341" s="23"/>
      <c r="G341" s="23"/>
      <c r="H341" s="20"/>
      <c r="I341" s="20"/>
      <c r="J341" s="20"/>
      <c r="K341" s="20"/>
      <c r="L341" s="20"/>
      <c r="M341" s="20"/>
      <c r="N341" s="23"/>
      <c r="O341" s="329"/>
      <c r="P341" s="329"/>
      <c r="Q341" s="329"/>
      <c r="R341" s="329"/>
      <c r="S341" s="329"/>
      <c r="T341" s="329"/>
      <c r="U341" s="329"/>
      <c r="V341" s="329"/>
      <c r="W341" s="329"/>
      <c r="X341" s="20"/>
      <c r="Y341" s="20"/>
      <c r="Z341" s="20"/>
      <c r="AA341" s="20"/>
      <c r="AB341" s="20"/>
      <c r="AC341" s="20"/>
      <c r="AD341" s="29"/>
      <c r="AE341" s="20"/>
      <c r="AF341" s="20"/>
      <c r="AG341" s="20"/>
    </row>
    <row r="342" spans="1:33" x14ac:dyDescent="0.25">
      <c r="A342" s="54"/>
      <c r="B342" s="20"/>
      <c r="C342" s="20"/>
      <c r="D342" s="20"/>
      <c r="E342" s="20"/>
      <c r="F342" s="23"/>
      <c r="G342" s="23"/>
      <c r="H342" s="20"/>
      <c r="I342" s="20"/>
      <c r="J342" s="20"/>
      <c r="K342" s="20"/>
      <c r="L342" s="20"/>
      <c r="M342" s="20"/>
      <c r="N342" s="23"/>
      <c r="O342" s="329"/>
      <c r="P342" s="329"/>
      <c r="Q342" s="329"/>
      <c r="R342" s="329"/>
      <c r="S342" s="329"/>
      <c r="T342" s="329"/>
      <c r="U342" s="329"/>
      <c r="V342" s="329"/>
      <c r="W342" s="329"/>
      <c r="X342" s="20"/>
      <c r="Y342" s="20"/>
      <c r="Z342" s="20"/>
      <c r="AA342" s="20"/>
      <c r="AB342" s="20"/>
      <c r="AC342" s="20"/>
      <c r="AD342" s="29"/>
      <c r="AE342" s="20"/>
      <c r="AF342" s="20"/>
      <c r="AG342" s="20"/>
    </row>
    <row r="343" spans="1:33" x14ac:dyDescent="0.25">
      <c r="A343" s="54"/>
      <c r="B343" s="20"/>
      <c r="C343" s="20"/>
      <c r="D343" s="20"/>
      <c r="E343" s="20"/>
      <c r="F343" s="23"/>
      <c r="G343" s="23"/>
      <c r="H343" s="20"/>
      <c r="I343" s="20"/>
      <c r="J343" s="20"/>
      <c r="K343" s="20"/>
      <c r="L343" s="20"/>
      <c r="M343" s="20"/>
      <c r="N343" s="23"/>
      <c r="O343" s="329"/>
      <c r="P343" s="329"/>
      <c r="Q343" s="329"/>
      <c r="R343" s="329"/>
      <c r="S343" s="329"/>
      <c r="T343" s="329"/>
      <c r="U343" s="329"/>
      <c r="V343" s="329"/>
      <c r="W343" s="329"/>
      <c r="X343" s="20"/>
      <c r="Y343" s="20"/>
      <c r="Z343" s="20"/>
      <c r="AA343" s="20"/>
      <c r="AB343" s="20"/>
      <c r="AC343" s="20"/>
      <c r="AD343" s="29"/>
      <c r="AE343" s="20"/>
      <c r="AF343" s="20"/>
      <c r="AG343" s="20"/>
    </row>
    <row r="344" spans="1:33" x14ac:dyDescent="0.25">
      <c r="A344" s="54"/>
      <c r="B344" s="20"/>
      <c r="C344" s="20"/>
      <c r="D344" s="20"/>
      <c r="E344" s="20"/>
      <c r="F344" s="23"/>
      <c r="G344" s="23"/>
      <c r="H344" s="20"/>
      <c r="I344" s="20"/>
      <c r="J344" s="20"/>
      <c r="K344" s="20"/>
      <c r="L344" s="20"/>
      <c r="M344" s="20"/>
      <c r="N344" s="23"/>
      <c r="O344" s="329"/>
      <c r="P344" s="329"/>
      <c r="Q344" s="329"/>
      <c r="R344" s="329"/>
      <c r="S344" s="329"/>
      <c r="T344" s="329"/>
      <c r="U344" s="329"/>
      <c r="V344" s="329"/>
      <c r="W344" s="329"/>
      <c r="X344" s="20"/>
      <c r="Y344" s="20"/>
      <c r="Z344" s="20"/>
      <c r="AA344" s="20"/>
      <c r="AB344" s="20"/>
      <c r="AC344" s="20"/>
      <c r="AD344" s="29"/>
      <c r="AE344" s="20"/>
      <c r="AF344" s="20"/>
      <c r="AG344" s="20"/>
    </row>
    <row r="345" spans="1:33" x14ac:dyDescent="0.25">
      <c r="A345" s="54"/>
      <c r="B345" s="20"/>
      <c r="C345" s="20"/>
      <c r="D345" s="20"/>
      <c r="E345" s="20"/>
      <c r="F345" s="23"/>
      <c r="G345" s="23"/>
      <c r="H345" s="20"/>
      <c r="I345" s="20"/>
      <c r="J345" s="20"/>
      <c r="K345" s="20"/>
      <c r="L345" s="20"/>
      <c r="M345" s="20"/>
      <c r="N345" s="23"/>
      <c r="O345" s="329"/>
      <c r="P345" s="329"/>
      <c r="Q345" s="329"/>
      <c r="R345" s="329"/>
      <c r="S345" s="329"/>
      <c r="T345" s="329"/>
      <c r="U345" s="329"/>
      <c r="V345" s="329"/>
      <c r="W345" s="329"/>
      <c r="X345" s="20"/>
      <c r="Y345" s="20"/>
      <c r="Z345" s="20"/>
      <c r="AA345" s="20"/>
      <c r="AB345" s="20"/>
      <c r="AC345" s="20"/>
      <c r="AD345" s="29"/>
      <c r="AE345" s="20"/>
      <c r="AF345" s="20"/>
      <c r="AG345" s="20"/>
    </row>
    <row r="346" spans="1:33" x14ac:dyDescent="0.25">
      <c r="A346" s="54"/>
      <c r="B346" s="20"/>
      <c r="C346" s="20"/>
      <c r="D346" s="20"/>
      <c r="E346" s="20"/>
      <c r="F346" s="23"/>
      <c r="G346" s="23"/>
      <c r="H346" s="20"/>
      <c r="I346" s="20"/>
      <c r="J346" s="20"/>
      <c r="K346" s="20"/>
      <c r="L346" s="20"/>
      <c r="M346" s="20"/>
      <c r="N346" s="23"/>
      <c r="O346" s="329"/>
      <c r="P346" s="329"/>
      <c r="Q346" s="329"/>
      <c r="R346" s="329"/>
      <c r="S346" s="329"/>
      <c r="T346" s="329"/>
      <c r="U346" s="329"/>
      <c r="V346" s="329"/>
      <c r="W346" s="329"/>
      <c r="X346" s="20"/>
      <c r="Y346" s="20"/>
      <c r="Z346" s="20"/>
      <c r="AA346" s="20"/>
      <c r="AB346" s="20"/>
      <c r="AC346" s="20"/>
      <c r="AD346" s="29"/>
      <c r="AE346" s="20"/>
      <c r="AF346" s="20"/>
      <c r="AG346" s="20"/>
    </row>
    <row r="347" spans="1:33" x14ac:dyDescent="0.25">
      <c r="A347" s="54"/>
      <c r="B347" s="20"/>
      <c r="C347" s="20"/>
      <c r="D347" s="20"/>
      <c r="E347" s="20"/>
      <c r="F347" s="23"/>
      <c r="G347" s="23"/>
      <c r="H347" s="20"/>
      <c r="I347" s="20"/>
      <c r="J347" s="20"/>
      <c r="K347" s="20"/>
      <c r="L347" s="20"/>
      <c r="M347" s="20"/>
      <c r="N347" s="23"/>
      <c r="O347" s="329"/>
      <c r="P347" s="329"/>
      <c r="Q347" s="329"/>
      <c r="R347" s="329"/>
      <c r="S347" s="329"/>
      <c r="T347" s="329"/>
      <c r="U347" s="329"/>
      <c r="V347" s="329"/>
      <c r="W347" s="329"/>
      <c r="X347" s="20"/>
      <c r="Y347" s="20"/>
      <c r="Z347" s="20"/>
      <c r="AA347" s="20"/>
      <c r="AB347" s="20"/>
      <c r="AC347" s="20"/>
      <c r="AD347" s="29"/>
      <c r="AE347" s="20"/>
      <c r="AF347" s="20"/>
      <c r="AG347" s="20"/>
    </row>
    <row r="348" spans="1:33" x14ac:dyDescent="0.25">
      <c r="A348" s="54"/>
      <c r="B348" s="20"/>
      <c r="C348" s="20"/>
      <c r="D348" s="20"/>
      <c r="E348" s="20"/>
      <c r="F348" s="23"/>
      <c r="G348" s="23"/>
      <c r="H348" s="20"/>
      <c r="I348" s="20"/>
      <c r="J348" s="20"/>
      <c r="K348" s="20"/>
      <c r="L348" s="20"/>
      <c r="M348" s="20"/>
      <c r="N348" s="23"/>
      <c r="O348" s="329"/>
      <c r="P348" s="329"/>
      <c r="Q348" s="329"/>
      <c r="R348" s="329"/>
      <c r="S348" s="329"/>
      <c r="T348" s="329"/>
      <c r="U348" s="329"/>
      <c r="V348" s="329"/>
      <c r="W348" s="329"/>
      <c r="X348" s="20"/>
      <c r="Y348" s="20"/>
      <c r="Z348" s="20"/>
      <c r="AA348" s="20"/>
      <c r="AB348" s="20"/>
      <c r="AC348" s="20"/>
      <c r="AD348" s="29"/>
      <c r="AE348" s="20"/>
      <c r="AF348" s="20"/>
      <c r="AG348" s="20"/>
    </row>
    <row r="349" spans="1:33" x14ac:dyDescent="0.25">
      <c r="A349" s="54"/>
      <c r="B349" s="20"/>
      <c r="C349" s="20"/>
      <c r="D349" s="20"/>
      <c r="E349" s="20"/>
      <c r="F349" s="23"/>
      <c r="G349" s="23"/>
      <c r="H349" s="20"/>
      <c r="I349" s="20"/>
      <c r="J349" s="20"/>
      <c r="K349" s="20"/>
      <c r="L349" s="20"/>
      <c r="M349" s="20"/>
      <c r="N349" s="23"/>
      <c r="O349" s="329"/>
      <c r="P349" s="329"/>
      <c r="Q349" s="329"/>
      <c r="R349" s="329"/>
      <c r="S349" s="329"/>
      <c r="T349" s="329"/>
      <c r="U349" s="329"/>
      <c r="V349" s="329"/>
      <c r="W349" s="329"/>
      <c r="X349" s="20"/>
      <c r="Y349" s="20"/>
      <c r="Z349" s="20"/>
      <c r="AA349" s="20"/>
      <c r="AB349" s="20"/>
      <c r="AC349" s="20"/>
      <c r="AD349" s="29"/>
      <c r="AE349" s="20"/>
      <c r="AF349" s="20"/>
      <c r="AG349" s="20"/>
    </row>
    <row r="350" spans="1:33" x14ac:dyDescent="0.25">
      <c r="A350" s="54"/>
      <c r="B350" s="20"/>
      <c r="C350" s="20"/>
      <c r="D350" s="20"/>
      <c r="E350" s="20"/>
      <c r="F350" s="23"/>
      <c r="G350" s="23"/>
      <c r="H350" s="20"/>
      <c r="I350" s="20"/>
      <c r="J350" s="20"/>
      <c r="K350" s="20"/>
      <c r="L350" s="20"/>
      <c r="M350" s="20"/>
      <c r="N350" s="23"/>
      <c r="O350" s="329"/>
      <c r="P350" s="329"/>
      <c r="Q350" s="329"/>
      <c r="R350" s="329"/>
      <c r="S350" s="329"/>
      <c r="T350" s="329"/>
      <c r="U350" s="329"/>
      <c r="V350" s="329"/>
      <c r="W350" s="329"/>
      <c r="X350" s="20"/>
      <c r="Y350" s="20"/>
      <c r="Z350" s="20"/>
      <c r="AA350" s="20"/>
      <c r="AB350" s="20"/>
      <c r="AC350" s="20"/>
      <c r="AD350" s="29"/>
      <c r="AE350" s="20"/>
      <c r="AF350" s="20"/>
      <c r="AG350" s="20"/>
    </row>
    <row r="351" spans="1:33" x14ac:dyDescent="0.25">
      <c r="A351" s="54"/>
      <c r="B351" s="20"/>
      <c r="C351" s="20"/>
      <c r="D351" s="20"/>
      <c r="E351" s="20"/>
      <c r="F351" s="23"/>
      <c r="G351" s="23"/>
      <c r="H351" s="20"/>
      <c r="I351" s="20"/>
      <c r="J351" s="20"/>
      <c r="K351" s="20"/>
      <c r="L351" s="20"/>
      <c r="M351" s="20"/>
      <c r="N351" s="23"/>
      <c r="O351" s="329"/>
      <c r="P351" s="329"/>
      <c r="Q351" s="329"/>
      <c r="R351" s="329"/>
      <c r="S351" s="329"/>
      <c r="T351" s="329"/>
      <c r="U351" s="329"/>
      <c r="V351" s="329"/>
      <c r="W351" s="329"/>
      <c r="X351" s="20"/>
      <c r="Y351" s="20"/>
      <c r="Z351" s="20"/>
      <c r="AA351" s="20"/>
      <c r="AB351" s="20"/>
      <c r="AC351" s="20"/>
      <c r="AD351" s="29"/>
      <c r="AE351" s="20"/>
      <c r="AF351" s="20"/>
      <c r="AG351" s="20"/>
    </row>
    <row r="352" spans="1:33" x14ac:dyDescent="0.25">
      <c r="A352" s="54"/>
      <c r="B352" s="20"/>
      <c r="C352" s="20"/>
      <c r="D352" s="20"/>
      <c r="E352" s="20"/>
      <c r="F352" s="23"/>
      <c r="G352" s="23"/>
      <c r="H352" s="20"/>
      <c r="I352" s="20"/>
      <c r="J352" s="20"/>
      <c r="K352" s="20"/>
      <c r="L352" s="20"/>
      <c r="M352" s="20"/>
      <c r="N352" s="23"/>
      <c r="O352" s="329"/>
      <c r="P352" s="329"/>
      <c r="Q352" s="329"/>
      <c r="R352" s="329"/>
      <c r="S352" s="329"/>
      <c r="T352" s="329"/>
      <c r="U352" s="329"/>
      <c r="V352" s="329"/>
      <c r="W352" s="329"/>
      <c r="X352" s="20"/>
      <c r="Y352" s="20"/>
      <c r="Z352" s="20"/>
      <c r="AA352" s="20"/>
      <c r="AB352" s="20"/>
      <c r="AC352" s="20"/>
      <c r="AD352" s="29"/>
      <c r="AE352" s="20"/>
      <c r="AF352" s="20"/>
      <c r="AG352" s="20"/>
    </row>
    <row r="353" spans="1:33" x14ac:dyDescent="0.25">
      <c r="A353" s="54"/>
      <c r="B353" s="20"/>
      <c r="C353" s="20"/>
      <c r="D353" s="20"/>
      <c r="E353" s="20"/>
      <c r="F353" s="23"/>
      <c r="G353" s="23"/>
      <c r="H353" s="20"/>
      <c r="I353" s="20"/>
      <c r="J353" s="20"/>
      <c r="K353" s="20"/>
      <c r="L353" s="20"/>
      <c r="M353" s="20"/>
      <c r="N353" s="23"/>
      <c r="O353" s="329"/>
      <c r="P353" s="329"/>
      <c r="Q353" s="329"/>
      <c r="R353" s="329"/>
      <c r="S353" s="329"/>
      <c r="T353" s="329"/>
      <c r="U353" s="329"/>
      <c r="V353" s="329"/>
      <c r="W353" s="329"/>
      <c r="X353" s="20"/>
      <c r="Y353" s="20"/>
      <c r="Z353" s="20"/>
      <c r="AA353" s="20"/>
      <c r="AB353" s="20"/>
      <c r="AC353" s="20"/>
      <c r="AD353" s="29"/>
      <c r="AE353" s="20"/>
      <c r="AF353" s="20"/>
      <c r="AG353" s="20"/>
    </row>
    <row r="354" spans="1:33" x14ac:dyDescent="0.25">
      <c r="A354" s="54"/>
      <c r="B354" s="20"/>
      <c r="C354" s="20"/>
      <c r="D354" s="20"/>
      <c r="E354" s="20"/>
      <c r="F354" s="23"/>
      <c r="G354" s="23"/>
      <c r="H354" s="20"/>
      <c r="I354" s="20"/>
      <c r="J354" s="20"/>
      <c r="K354" s="20"/>
      <c r="L354" s="20"/>
      <c r="M354" s="20"/>
      <c r="N354" s="23"/>
      <c r="O354" s="329"/>
      <c r="P354" s="329"/>
      <c r="Q354" s="329"/>
      <c r="R354" s="329"/>
      <c r="S354" s="329"/>
      <c r="T354" s="329"/>
      <c r="U354" s="329"/>
      <c r="V354" s="329"/>
      <c r="W354" s="329"/>
      <c r="X354" s="20"/>
      <c r="Y354" s="20"/>
      <c r="Z354" s="20"/>
      <c r="AA354" s="20"/>
      <c r="AB354" s="20"/>
      <c r="AC354" s="20"/>
      <c r="AD354" s="29"/>
      <c r="AE354" s="20"/>
      <c r="AF354" s="20"/>
      <c r="AG354" s="20"/>
    </row>
    <row r="355" spans="1:33" x14ac:dyDescent="0.25">
      <c r="A355" s="54"/>
      <c r="B355" s="20"/>
      <c r="C355" s="20"/>
      <c r="D355" s="20"/>
      <c r="E355" s="20"/>
      <c r="F355" s="23"/>
      <c r="G355" s="23"/>
      <c r="H355" s="20"/>
      <c r="I355" s="20"/>
      <c r="J355" s="20"/>
      <c r="K355" s="20"/>
      <c r="L355" s="20"/>
      <c r="M355" s="20"/>
      <c r="N355" s="23"/>
      <c r="O355" s="329"/>
      <c r="P355" s="329"/>
      <c r="Q355" s="329"/>
      <c r="R355" s="329"/>
      <c r="S355" s="329"/>
      <c r="T355" s="329"/>
      <c r="U355" s="329"/>
      <c r="V355" s="329"/>
      <c r="W355" s="329"/>
      <c r="X355" s="20"/>
      <c r="Y355" s="20"/>
      <c r="Z355" s="20"/>
      <c r="AA355" s="20"/>
      <c r="AB355" s="20"/>
      <c r="AC355" s="20"/>
      <c r="AD355" s="29"/>
      <c r="AE355" s="20"/>
      <c r="AF355" s="20"/>
      <c r="AG355" s="20"/>
    </row>
    <row r="356" spans="1:33" x14ac:dyDescent="0.25">
      <c r="A356" s="54"/>
      <c r="B356" s="20"/>
      <c r="C356" s="20"/>
      <c r="D356" s="20"/>
      <c r="E356" s="20"/>
      <c r="F356" s="23"/>
      <c r="G356" s="23"/>
      <c r="H356" s="20"/>
      <c r="I356" s="20"/>
      <c r="J356" s="20"/>
      <c r="K356" s="20"/>
      <c r="L356" s="20"/>
      <c r="M356" s="20"/>
      <c r="N356" s="23"/>
      <c r="O356" s="329"/>
      <c r="P356" s="329"/>
      <c r="Q356" s="329"/>
      <c r="R356" s="329"/>
      <c r="S356" s="329"/>
      <c r="T356" s="329"/>
      <c r="U356" s="329"/>
      <c r="V356" s="329"/>
      <c r="W356" s="329"/>
      <c r="X356" s="20"/>
      <c r="Y356" s="20"/>
      <c r="Z356" s="20"/>
      <c r="AA356" s="20"/>
      <c r="AB356" s="20"/>
      <c r="AC356" s="20"/>
      <c r="AD356" s="29"/>
      <c r="AE356" s="20"/>
      <c r="AF356" s="20"/>
      <c r="AG356" s="20"/>
    </row>
    <row r="357" spans="1:33" x14ac:dyDescent="0.25">
      <c r="A357" s="54"/>
      <c r="B357" s="20"/>
      <c r="C357" s="20"/>
      <c r="D357" s="20"/>
      <c r="E357" s="20"/>
      <c r="F357" s="23"/>
      <c r="G357" s="23"/>
      <c r="H357" s="20"/>
      <c r="I357" s="20"/>
      <c r="J357" s="20"/>
      <c r="K357" s="20"/>
      <c r="L357" s="20"/>
      <c r="M357" s="20"/>
      <c r="N357" s="23"/>
      <c r="O357" s="329"/>
      <c r="P357" s="329"/>
      <c r="Q357" s="329"/>
      <c r="R357" s="329"/>
      <c r="S357" s="329"/>
      <c r="T357" s="329"/>
      <c r="U357" s="329"/>
      <c r="V357" s="329"/>
      <c r="W357" s="329"/>
      <c r="X357" s="20"/>
      <c r="Y357" s="20"/>
      <c r="Z357" s="20"/>
      <c r="AA357" s="20"/>
      <c r="AB357" s="20"/>
      <c r="AC357" s="20"/>
      <c r="AD357" s="29"/>
      <c r="AE357" s="20"/>
      <c r="AF357" s="20"/>
      <c r="AG357" s="20"/>
    </row>
    <row r="358" spans="1:33" x14ac:dyDescent="0.25">
      <c r="A358" s="54"/>
      <c r="B358" s="20"/>
      <c r="C358" s="20"/>
      <c r="D358" s="20"/>
      <c r="E358" s="20"/>
      <c r="F358" s="23"/>
      <c r="G358" s="23"/>
      <c r="H358" s="20"/>
      <c r="I358" s="20"/>
      <c r="J358" s="20"/>
      <c r="K358" s="20"/>
      <c r="L358" s="20"/>
      <c r="M358" s="20"/>
      <c r="N358" s="23"/>
      <c r="O358" s="329"/>
      <c r="P358" s="329"/>
      <c r="Q358" s="329"/>
      <c r="R358" s="329"/>
      <c r="S358" s="329"/>
      <c r="T358" s="329"/>
      <c r="U358" s="329"/>
      <c r="V358" s="329"/>
      <c r="W358" s="329"/>
      <c r="X358" s="20"/>
      <c r="Y358" s="20"/>
      <c r="Z358" s="20"/>
      <c r="AA358" s="20"/>
      <c r="AB358" s="20"/>
      <c r="AC358" s="20"/>
      <c r="AD358" s="29"/>
      <c r="AE358" s="20"/>
      <c r="AF358" s="20"/>
      <c r="AG358" s="20"/>
    </row>
    <row r="359" spans="1:33" x14ac:dyDescent="0.25">
      <c r="A359" s="54"/>
      <c r="B359" s="20"/>
      <c r="C359" s="20"/>
      <c r="D359" s="20"/>
      <c r="E359" s="20"/>
      <c r="F359" s="23"/>
      <c r="G359" s="23"/>
      <c r="H359" s="20"/>
      <c r="I359" s="20"/>
      <c r="J359" s="20"/>
      <c r="K359" s="20"/>
      <c r="L359" s="20"/>
      <c r="M359" s="20"/>
      <c r="N359" s="23"/>
      <c r="O359" s="329"/>
      <c r="P359" s="329"/>
      <c r="Q359" s="329"/>
      <c r="R359" s="329"/>
      <c r="S359" s="329"/>
      <c r="T359" s="329"/>
      <c r="U359" s="329"/>
      <c r="V359" s="329"/>
      <c r="W359" s="329"/>
      <c r="X359" s="20"/>
      <c r="Y359" s="20"/>
      <c r="Z359" s="20"/>
      <c r="AA359" s="20"/>
      <c r="AB359" s="20"/>
      <c r="AC359" s="20"/>
      <c r="AD359" s="29"/>
      <c r="AE359" s="20"/>
      <c r="AF359" s="20"/>
      <c r="AG359" s="20"/>
    </row>
    <row r="360" spans="1:33" x14ac:dyDescent="0.25">
      <c r="A360" s="54"/>
      <c r="B360" s="20"/>
      <c r="C360" s="20"/>
      <c r="D360" s="20"/>
      <c r="E360" s="20"/>
      <c r="F360" s="23"/>
      <c r="G360" s="23"/>
      <c r="H360" s="20"/>
      <c r="I360" s="20"/>
      <c r="J360" s="20"/>
      <c r="K360" s="20"/>
      <c r="L360" s="20"/>
      <c r="M360" s="20"/>
      <c r="N360" s="23"/>
      <c r="O360" s="329"/>
      <c r="P360" s="329"/>
      <c r="Q360" s="329"/>
      <c r="R360" s="329"/>
      <c r="S360" s="329"/>
      <c r="T360" s="329"/>
      <c r="U360" s="329"/>
      <c r="V360" s="329"/>
      <c r="W360" s="329"/>
      <c r="X360" s="20"/>
      <c r="Y360" s="20"/>
      <c r="Z360" s="20"/>
      <c r="AA360" s="20"/>
      <c r="AB360" s="20"/>
      <c r="AC360" s="20"/>
      <c r="AD360" s="29"/>
      <c r="AE360" s="20"/>
      <c r="AF360" s="20"/>
      <c r="AG360" s="20"/>
    </row>
    <row r="361" spans="1:33" x14ac:dyDescent="0.25">
      <c r="A361" s="54"/>
      <c r="B361" s="20"/>
      <c r="C361" s="20"/>
      <c r="D361" s="20"/>
      <c r="E361" s="20"/>
      <c r="F361" s="23"/>
      <c r="G361" s="23"/>
      <c r="H361" s="20"/>
      <c r="I361" s="20"/>
      <c r="J361" s="20"/>
      <c r="K361" s="20"/>
      <c r="L361" s="20"/>
      <c r="M361" s="20"/>
      <c r="N361" s="23"/>
      <c r="O361" s="329"/>
      <c r="P361" s="329"/>
      <c r="Q361" s="329"/>
      <c r="R361" s="329"/>
      <c r="S361" s="329"/>
      <c r="T361" s="329"/>
      <c r="U361" s="329"/>
      <c r="V361" s="329"/>
      <c r="W361" s="329"/>
      <c r="X361" s="20"/>
      <c r="Y361" s="20"/>
      <c r="Z361" s="20"/>
      <c r="AA361" s="20"/>
      <c r="AB361" s="20"/>
      <c r="AC361" s="20"/>
      <c r="AD361" s="29"/>
      <c r="AE361" s="20"/>
      <c r="AF361" s="20"/>
      <c r="AG361" s="20"/>
    </row>
    <row r="362" spans="1:33" x14ac:dyDescent="0.25">
      <c r="A362" s="54"/>
      <c r="B362" s="20"/>
      <c r="C362" s="20"/>
      <c r="D362" s="20"/>
      <c r="E362" s="20"/>
      <c r="F362" s="23"/>
      <c r="G362" s="23"/>
      <c r="H362" s="20"/>
      <c r="I362" s="20"/>
      <c r="J362" s="20"/>
      <c r="K362" s="20"/>
      <c r="L362" s="20"/>
      <c r="M362" s="20"/>
      <c r="N362" s="23"/>
      <c r="O362" s="329"/>
      <c r="P362" s="329"/>
      <c r="Q362" s="329"/>
      <c r="R362" s="329"/>
      <c r="S362" s="329"/>
      <c r="T362" s="329"/>
      <c r="U362" s="329"/>
      <c r="V362" s="329"/>
      <c r="W362" s="329"/>
      <c r="X362" s="20"/>
      <c r="Y362" s="20"/>
      <c r="Z362" s="20"/>
      <c r="AA362" s="20"/>
      <c r="AB362" s="20"/>
      <c r="AC362" s="20"/>
      <c r="AD362" s="29"/>
      <c r="AE362" s="20"/>
      <c r="AF362" s="20"/>
      <c r="AG362" s="20"/>
    </row>
    <row r="363" spans="1:33" x14ac:dyDescent="0.25">
      <c r="A363" s="54"/>
      <c r="B363" s="20"/>
      <c r="C363" s="20"/>
      <c r="D363" s="20"/>
      <c r="E363" s="20"/>
      <c r="F363" s="23"/>
      <c r="G363" s="23"/>
      <c r="H363" s="20"/>
      <c r="I363" s="20"/>
      <c r="J363" s="20"/>
      <c r="K363" s="20"/>
      <c r="L363" s="20"/>
      <c r="M363" s="20"/>
      <c r="N363" s="23"/>
      <c r="O363" s="329"/>
      <c r="P363" s="329"/>
      <c r="Q363" s="329"/>
      <c r="R363" s="329"/>
      <c r="S363" s="329"/>
      <c r="T363" s="329"/>
      <c r="U363" s="329"/>
      <c r="V363" s="329"/>
      <c r="W363" s="329"/>
      <c r="X363" s="20"/>
      <c r="Y363" s="20"/>
      <c r="Z363" s="20"/>
      <c r="AA363" s="20"/>
      <c r="AB363" s="20"/>
      <c r="AC363" s="20"/>
      <c r="AD363" s="29"/>
      <c r="AE363" s="20"/>
      <c r="AF363" s="20"/>
      <c r="AG363" s="20"/>
    </row>
    <row r="364" spans="1:33" x14ac:dyDescent="0.25">
      <c r="A364" s="54"/>
      <c r="B364" s="20"/>
      <c r="C364" s="20"/>
      <c r="D364" s="20"/>
      <c r="E364" s="20"/>
      <c r="F364" s="23"/>
      <c r="G364" s="23"/>
      <c r="H364" s="20"/>
      <c r="I364" s="20"/>
      <c r="J364" s="20"/>
      <c r="K364" s="20"/>
      <c r="L364" s="20"/>
      <c r="M364" s="20"/>
      <c r="N364" s="23"/>
      <c r="O364" s="329"/>
      <c r="P364" s="329"/>
      <c r="Q364" s="329"/>
      <c r="R364" s="329"/>
      <c r="S364" s="329"/>
      <c r="T364" s="329"/>
      <c r="U364" s="329"/>
      <c r="V364" s="329"/>
      <c r="W364" s="329"/>
      <c r="X364" s="20"/>
      <c r="Y364" s="20"/>
      <c r="Z364" s="20"/>
      <c r="AA364" s="20"/>
      <c r="AB364" s="20"/>
      <c r="AC364" s="20"/>
      <c r="AD364" s="29"/>
      <c r="AE364" s="20"/>
      <c r="AF364" s="20"/>
      <c r="AG364" s="20"/>
    </row>
    <row r="365" spans="1:33" x14ac:dyDescent="0.25">
      <c r="A365" s="54"/>
      <c r="B365" s="20"/>
      <c r="C365" s="20"/>
      <c r="D365" s="20"/>
      <c r="E365" s="20"/>
      <c r="F365" s="23"/>
      <c r="G365" s="23"/>
      <c r="H365" s="20"/>
      <c r="I365" s="20"/>
      <c r="J365" s="20"/>
      <c r="K365" s="20"/>
      <c r="L365" s="20"/>
      <c r="M365" s="20"/>
      <c r="N365" s="23"/>
      <c r="O365" s="329"/>
      <c r="P365" s="329"/>
      <c r="Q365" s="329"/>
      <c r="R365" s="329"/>
      <c r="S365" s="329"/>
      <c r="T365" s="329"/>
      <c r="U365" s="329"/>
      <c r="V365" s="329"/>
      <c r="W365" s="329"/>
      <c r="X365" s="20"/>
      <c r="Y365" s="20"/>
      <c r="Z365" s="20"/>
      <c r="AA365" s="20"/>
      <c r="AB365" s="20"/>
      <c r="AC365" s="20"/>
      <c r="AD365" s="29"/>
      <c r="AE365" s="20"/>
      <c r="AF365" s="20"/>
      <c r="AG365" s="20"/>
    </row>
    <row r="366" spans="1:33" x14ac:dyDescent="0.25">
      <c r="A366" s="54"/>
      <c r="B366" s="20"/>
      <c r="C366" s="20"/>
      <c r="D366" s="20"/>
      <c r="E366" s="20"/>
      <c r="F366" s="23"/>
      <c r="G366" s="23"/>
      <c r="H366" s="20"/>
      <c r="I366" s="20"/>
      <c r="J366" s="20"/>
      <c r="K366" s="20"/>
      <c r="L366" s="20"/>
      <c r="M366" s="20"/>
      <c r="N366" s="23"/>
      <c r="O366" s="329"/>
      <c r="P366" s="329"/>
      <c r="Q366" s="329"/>
      <c r="R366" s="329"/>
      <c r="S366" s="329"/>
      <c r="T366" s="329"/>
      <c r="U366" s="329"/>
      <c r="V366" s="329"/>
      <c r="W366" s="329"/>
      <c r="X366" s="20"/>
      <c r="Y366" s="20"/>
      <c r="Z366" s="20"/>
      <c r="AA366" s="20"/>
      <c r="AB366" s="20"/>
      <c r="AC366" s="20"/>
      <c r="AD366" s="29"/>
      <c r="AE366" s="20"/>
      <c r="AF366" s="20"/>
      <c r="AG366" s="20"/>
    </row>
    <row r="367" spans="1:33" x14ac:dyDescent="0.25">
      <c r="A367" s="54"/>
      <c r="B367" s="20"/>
      <c r="C367" s="20"/>
      <c r="D367" s="20"/>
      <c r="E367" s="20"/>
      <c r="F367" s="23"/>
      <c r="G367" s="23"/>
      <c r="H367" s="20"/>
      <c r="I367" s="20"/>
      <c r="J367" s="20"/>
      <c r="K367" s="20"/>
      <c r="L367" s="20"/>
      <c r="M367" s="20"/>
      <c r="N367" s="23"/>
      <c r="O367" s="329"/>
      <c r="P367" s="329"/>
      <c r="Q367" s="329"/>
      <c r="R367" s="329"/>
      <c r="S367" s="329"/>
      <c r="T367" s="329"/>
      <c r="U367" s="329"/>
      <c r="V367" s="329"/>
      <c r="W367" s="329"/>
      <c r="X367" s="20"/>
      <c r="Y367" s="20"/>
      <c r="Z367" s="20"/>
      <c r="AA367" s="20"/>
      <c r="AB367" s="20"/>
      <c r="AC367" s="20"/>
      <c r="AD367" s="29"/>
      <c r="AE367" s="20"/>
      <c r="AF367" s="20"/>
      <c r="AG367" s="20"/>
    </row>
    <row r="368" spans="1:33" x14ac:dyDescent="0.25">
      <c r="A368" s="54"/>
      <c r="B368" s="20"/>
      <c r="C368" s="20"/>
      <c r="D368" s="20"/>
      <c r="E368" s="20"/>
      <c r="F368" s="23"/>
      <c r="G368" s="23"/>
      <c r="H368" s="20"/>
      <c r="I368" s="20"/>
      <c r="J368" s="20"/>
      <c r="K368" s="20"/>
      <c r="L368" s="20"/>
      <c r="M368" s="20"/>
      <c r="N368" s="23"/>
      <c r="O368" s="329"/>
      <c r="P368" s="329"/>
      <c r="Q368" s="329"/>
      <c r="R368" s="329"/>
      <c r="S368" s="329"/>
      <c r="T368" s="329"/>
      <c r="U368" s="329"/>
      <c r="V368" s="329"/>
      <c r="W368" s="329"/>
      <c r="X368" s="20"/>
      <c r="Y368" s="20"/>
      <c r="Z368" s="20"/>
      <c r="AA368" s="20"/>
      <c r="AB368" s="20"/>
      <c r="AC368" s="20"/>
      <c r="AD368" s="29"/>
      <c r="AE368" s="20"/>
      <c r="AF368" s="20"/>
      <c r="AG368" s="20"/>
    </row>
    <row r="369" spans="1:33" x14ac:dyDescent="0.25">
      <c r="A369" s="54"/>
      <c r="B369" s="20"/>
      <c r="C369" s="20"/>
      <c r="D369" s="20"/>
      <c r="E369" s="20"/>
      <c r="F369" s="23"/>
      <c r="G369" s="23"/>
      <c r="H369" s="20"/>
      <c r="I369" s="20"/>
      <c r="J369" s="20"/>
      <c r="K369" s="20"/>
      <c r="L369" s="20"/>
      <c r="M369" s="20"/>
      <c r="N369" s="23"/>
      <c r="O369" s="329"/>
      <c r="P369" s="329"/>
      <c r="Q369" s="329"/>
      <c r="R369" s="329"/>
      <c r="S369" s="329"/>
      <c r="T369" s="329"/>
      <c r="U369" s="329"/>
      <c r="V369" s="329"/>
      <c r="W369" s="329"/>
      <c r="X369" s="20"/>
      <c r="Y369" s="20"/>
      <c r="Z369" s="20"/>
      <c r="AA369" s="20"/>
      <c r="AB369" s="20"/>
      <c r="AC369" s="20"/>
      <c r="AD369" s="29"/>
      <c r="AE369" s="20"/>
      <c r="AF369" s="20"/>
      <c r="AG369" s="20"/>
    </row>
    <row r="370" spans="1:33" x14ac:dyDescent="0.25">
      <c r="A370" s="54"/>
      <c r="B370" s="20"/>
      <c r="C370" s="20"/>
      <c r="D370" s="20"/>
      <c r="E370" s="20"/>
      <c r="F370" s="23"/>
      <c r="G370" s="23"/>
      <c r="H370" s="20"/>
      <c r="I370" s="20"/>
      <c r="J370" s="20"/>
      <c r="K370" s="20"/>
      <c r="L370" s="20"/>
      <c r="M370" s="20"/>
      <c r="N370" s="23"/>
      <c r="O370" s="329"/>
      <c r="P370" s="329"/>
      <c r="Q370" s="329"/>
      <c r="R370" s="329"/>
      <c r="S370" s="329"/>
      <c r="T370" s="329"/>
      <c r="U370" s="329"/>
      <c r="V370" s="329"/>
      <c r="W370" s="329"/>
      <c r="X370" s="20"/>
      <c r="Y370" s="20"/>
      <c r="Z370" s="20"/>
      <c r="AA370" s="20"/>
      <c r="AB370" s="20"/>
      <c r="AC370" s="20"/>
      <c r="AD370" s="29"/>
      <c r="AE370" s="20"/>
      <c r="AF370" s="20"/>
      <c r="AG370" s="20"/>
    </row>
    <row r="371" spans="1:33" x14ac:dyDescent="0.25">
      <c r="A371" s="54"/>
      <c r="B371" s="20"/>
      <c r="C371" s="20"/>
      <c r="D371" s="20"/>
      <c r="E371" s="20"/>
      <c r="F371" s="23"/>
      <c r="G371" s="23"/>
      <c r="H371" s="20"/>
      <c r="I371" s="20"/>
      <c r="J371" s="20"/>
      <c r="K371" s="20"/>
      <c r="L371" s="20"/>
      <c r="M371" s="20"/>
      <c r="N371" s="23"/>
      <c r="O371" s="329"/>
      <c r="P371" s="329"/>
      <c r="Q371" s="329"/>
      <c r="R371" s="329"/>
      <c r="S371" s="329"/>
      <c r="T371" s="329"/>
      <c r="U371" s="329"/>
      <c r="V371" s="329"/>
      <c r="W371" s="329"/>
      <c r="X371" s="20"/>
      <c r="Y371" s="20"/>
      <c r="Z371" s="20"/>
      <c r="AA371" s="20"/>
      <c r="AB371" s="20"/>
      <c r="AC371" s="20"/>
      <c r="AD371" s="29"/>
      <c r="AE371" s="20"/>
      <c r="AF371" s="20"/>
      <c r="AG371" s="20"/>
    </row>
    <row r="372" spans="1:33" x14ac:dyDescent="0.25">
      <c r="A372" s="54"/>
      <c r="B372" s="20"/>
      <c r="C372" s="20"/>
      <c r="D372" s="20"/>
      <c r="E372" s="20"/>
      <c r="F372" s="23"/>
      <c r="G372" s="23"/>
      <c r="H372" s="20"/>
      <c r="I372" s="20"/>
      <c r="J372" s="20"/>
      <c r="K372" s="20"/>
      <c r="L372" s="20"/>
      <c r="M372" s="20"/>
      <c r="N372" s="23"/>
      <c r="O372" s="329"/>
      <c r="P372" s="329"/>
      <c r="Q372" s="329"/>
      <c r="R372" s="329"/>
      <c r="S372" s="329"/>
      <c r="T372" s="329"/>
      <c r="U372" s="329"/>
      <c r="V372" s="329"/>
      <c r="W372" s="329"/>
      <c r="X372" s="20"/>
      <c r="Y372" s="20"/>
      <c r="Z372" s="20"/>
      <c r="AA372" s="20"/>
      <c r="AB372" s="20"/>
      <c r="AC372" s="20"/>
      <c r="AD372" s="29"/>
      <c r="AE372" s="20"/>
      <c r="AF372" s="20"/>
      <c r="AG372" s="20"/>
    </row>
    <row r="373" spans="1:33" x14ac:dyDescent="0.25">
      <c r="A373" s="54"/>
      <c r="B373" s="20"/>
      <c r="C373" s="20"/>
      <c r="D373" s="20"/>
      <c r="E373" s="20"/>
      <c r="F373" s="23"/>
      <c r="G373" s="23"/>
      <c r="H373" s="20"/>
      <c r="I373" s="20"/>
      <c r="J373" s="20"/>
      <c r="K373" s="20"/>
      <c r="L373" s="20"/>
      <c r="M373" s="20"/>
      <c r="N373" s="23"/>
      <c r="O373" s="329"/>
      <c r="P373" s="329"/>
      <c r="Q373" s="329"/>
      <c r="R373" s="329"/>
      <c r="S373" s="329"/>
      <c r="T373" s="329"/>
      <c r="U373" s="329"/>
      <c r="V373" s="329"/>
      <c r="W373" s="329"/>
      <c r="X373" s="20"/>
      <c r="Y373" s="20"/>
      <c r="Z373" s="20"/>
      <c r="AA373" s="20"/>
      <c r="AB373" s="20"/>
      <c r="AC373" s="20"/>
      <c r="AD373" s="29"/>
      <c r="AE373" s="20"/>
      <c r="AF373" s="20"/>
      <c r="AG373" s="20"/>
    </row>
    <row r="374" spans="1:33" x14ac:dyDescent="0.25">
      <c r="A374" s="54"/>
      <c r="B374" s="20"/>
      <c r="C374" s="20"/>
      <c r="D374" s="20"/>
      <c r="E374" s="20"/>
      <c r="F374" s="23"/>
      <c r="G374" s="23"/>
      <c r="H374" s="20"/>
      <c r="I374" s="20"/>
      <c r="J374" s="20"/>
      <c r="K374" s="20"/>
      <c r="L374" s="20"/>
      <c r="M374" s="20"/>
      <c r="N374" s="23"/>
      <c r="O374" s="329"/>
      <c r="P374" s="329"/>
      <c r="Q374" s="329"/>
      <c r="R374" s="329"/>
      <c r="S374" s="329"/>
      <c r="T374" s="329"/>
      <c r="U374" s="329"/>
      <c r="V374" s="329"/>
      <c r="W374" s="329"/>
      <c r="X374" s="20"/>
      <c r="Y374" s="20"/>
      <c r="Z374" s="20"/>
      <c r="AA374" s="20"/>
      <c r="AB374" s="20"/>
      <c r="AC374" s="20"/>
      <c r="AD374" s="29"/>
      <c r="AE374" s="20"/>
      <c r="AF374" s="20"/>
      <c r="AG374" s="20"/>
    </row>
    <row r="375" spans="1:33" x14ac:dyDescent="0.25">
      <c r="A375" s="54"/>
      <c r="B375" s="20"/>
      <c r="C375" s="20"/>
      <c r="D375" s="20"/>
      <c r="E375" s="20"/>
      <c r="F375" s="23"/>
      <c r="G375" s="23"/>
      <c r="H375" s="20"/>
      <c r="I375" s="20"/>
      <c r="J375" s="20"/>
      <c r="K375" s="20"/>
      <c r="L375" s="20"/>
      <c r="M375" s="20"/>
      <c r="N375" s="23"/>
      <c r="O375" s="329"/>
      <c r="P375" s="329"/>
      <c r="Q375" s="329"/>
      <c r="R375" s="329"/>
      <c r="S375" s="329"/>
      <c r="T375" s="329"/>
      <c r="U375" s="329"/>
      <c r="V375" s="329"/>
      <c r="W375" s="329"/>
      <c r="X375" s="20"/>
      <c r="Y375" s="20"/>
      <c r="Z375" s="20"/>
      <c r="AA375" s="20"/>
      <c r="AB375" s="20"/>
      <c r="AC375" s="20"/>
      <c r="AD375" s="29"/>
      <c r="AE375" s="20"/>
      <c r="AF375" s="20"/>
      <c r="AG375" s="20"/>
    </row>
    <row r="376" spans="1:33" x14ac:dyDescent="0.25">
      <c r="A376" s="54"/>
      <c r="B376" s="20"/>
      <c r="C376" s="20"/>
      <c r="D376" s="20"/>
      <c r="E376" s="20"/>
      <c r="F376" s="23"/>
      <c r="G376" s="23"/>
      <c r="H376" s="20"/>
      <c r="I376" s="20"/>
      <c r="J376" s="20"/>
      <c r="K376" s="20"/>
      <c r="L376" s="20"/>
      <c r="M376" s="20"/>
      <c r="N376" s="23"/>
      <c r="O376" s="329"/>
      <c r="P376" s="329"/>
      <c r="Q376" s="329"/>
      <c r="R376" s="329"/>
      <c r="S376" s="329"/>
      <c r="T376" s="329"/>
      <c r="U376" s="329"/>
      <c r="V376" s="329"/>
      <c r="W376" s="329"/>
      <c r="X376" s="20"/>
      <c r="Y376" s="20"/>
      <c r="Z376" s="20"/>
      <c r="AA376" s="20"/>
      <c r="AB376" s="20"/>
      <c r="AC376" s="20"/>
      <c r="AD376" s="29"/>
      <c r="AE376" s="20"/>
      <c r="AF376" s="20"/>
      <c r="AG376" s="20"/>
    </row>
    <row r="377" spans="1:33" x14ac:dyDescent="0.25">
      <c r="A377" s="54"/>
      <c r="B377" s="20"/>
      <c r="C377" s="20"/>
      <c r="D377" s="20"/>
      <c r="E377" s="20"/>
      <c r="F377" s="23"/>
      <c r="G377" s="23"/>
      <c r="H377" s="20"/>
      <c r="I377" s="20"/>
      <c r="J377" s="20"/>
      <c r="K377" s="20"/>
      <c r="L377" s="20"/>
      <c r="M377" s="20"/>
      <c r="N377" s="23"/>
      <c r="O377" s="329"/>
      <c r="P377" s="329"/>
      <c r="Q377" s="329"/>
      <c r="R377" s="329"/>
      <c r="S377" s="329"/>
      <c r="T377" s="329"/>
      <c r="U377" s="329"/>
      <c r="V377" s="329"/>
      <c r="W377" s="329"/>
      <c r="X377" s="20"/>
      <c r="Y377" s="20"/>
      <c r="Z377" s="20"/>
      <c r="AA377" s="20"/>
      <c r="AB377" s="20"/>
      <c r="AC377" s="20"/>
      <c r="AD377" s="29"/>
      <c r="AE377" s="20"/>
      <c r="AF377" s="20"/>
      <c r="AG377" s="20"/>
    </row>
    <row r="378" spans="1:33" x14ac:dyDescent="0.25">
      <c r="A378" s="54"/>
      <c r="B378" s="20"/>
      <c r="C378" s="20"/>
      <c r="D378" s="20"/>
      <c r="E378" s="20"/>
      <c r="F378" s="23"/>
      <c r="G378" s="23"/>
      <c r="H378" s="20"/>
      <c r="I378" s="20"/>
      <c r="J378" s="20"/>
      <c r="K378" s="20"/>
      <c r="L378" s="20"/>
      <c r="M378" s="20"/>
      <c r="N378" s="23"/>
      <c r="O378" s="329"/>
      <c r="P378" s="329"/>
      <c r="Q378" s="329"/>
      <c r="R378" s="329"/>
      <c r="S378" s="329"/>
      <c r="T378" s="329"/>
      <c r="U378" s="329"/>
      <c r="V378" s="329"/>
      <c r="W378" s="329"/>
      <c r="X378" s="20"/>
      <c r="Y378" s="20"/>
      <c r="Z378" s="20"/>
      <c r="AA378" s="20"/>
      <c r="AB378" s="20"/>
      <c r="AC378" s="20"/>
      <c r="AD378" s="29"/>
      <c r="AE378" s="20"/>
      <c r="AF378" s="20"/>
      <c r="AG378" s="20"/>
    </row>
    <row r="379" spans="1:33" x14ac:dyDescent="0.25">
      <c r="A379" s="54"/>
      <c r="B379" s="20"/>
      <c r="C379" s="20"/>
      <c r="D379" s="20"/>
      <c r="E379" s="20"/>
      <c r="F379" s="23"/>
      <c r="G379" s="23"/>
      <c r="H379" s="20"/>
      <c r="I379" s="20"/>
      <c r="J379" s="20"/>
      <c r="K379" s="20"/>
      <c r="L379" s="20"/>
      <c r="M379" s="20"/>
      <c r="N379" s="23"/>
      <c r="O379" s="329"/>
      <c r="P379" s="329"/>
      <c r="Q379" s="329"/>
      <c r="R379" s="329"/>
      <c r="S379" s="329"/>
      <c r="T379" s="329"/>
      <c r="U379" s="329"/>
      <c r="V379" s="329"/>
      <c r="W379" s="329"/>
      <c r="X379" s="20"/>
      <c r="Y379" s="20"/>
      <c r="Z379" s="20"/>
      <c r="AA379" s="20"/>
      <c r="AB379" s="20"/>
      <c r="AC379" s="20"/>
      <c r="AD379" s="29"/>
      <c r="AE379" s="20"/>
      <c r="AF379" s="20"/>
      <c r="AG379" s="20"/>
    </row>
    <row r="380" spans="1:33" x14ac:dyDescent="0.25">
      <c r="A380" s="54"/>
      <c r="B380" s="20"/>
      <c r="C380" s="20"/>
      <c r="D380" s="20"/>
      <c r="E380" s="20"/>
      <c r="F380" s="23"/>
      <c r="G380" s="23"/>
      <c r="H380" s="20"/>
      <c r="I380" s="20"/>
      <c r="J380" s="20"/>
      <c r="K380" s="20"/>
      <c r="L380" s="20"/>
      <c r="M380" s="20"/>
      <c r="N380" s="23"/>
      <c r="O380" s="329"/>
      <c r="P380" s="329"/>
      <c r="Q380" s="329"/>
      <c r="R380" s="329"/>
      <c r="S380" s="329"/>
      <c r="T380" s="329"/>
      <c r="U380" s="329"/>
      <c r="V380" s="329"/>
      <c r="W380" s="329"/>
      <c r="X380" s="20"/>
      <c r="Y380" s="20"/>
      <c r="Z380" s="20"/>
      <c r="AA380" s="20"/>
      <c r="AB380" s="20"/>
      <c r="AC380" s="20"/>
      <c r="AD380" s="29"/>
      <c r="AE380" s="20"/>
      <c r="AF380" s="20"/>
      <c r="AG380" s="20"/>
    </row>
    <row r="381" spans="1:33" x14ac:dyDescent="0.25">
      <c r="A381" s="54"/>
      <c r="B381" s="20"/>
      <c r="C381" s="20"/>
      <c r="D381" s="20"/>
      <c r="E381" s="20"/>
      <c r="F381" s="23"/>
      <c r="G381" s="23"/>
      <c r="H381" s="20"/>
      <c r="I381" s="20"/>
      <c r="J381" s="20"/>
      <c r="K381" s="20"/>
      <c r="L381" s="20"/>
      <c r="M381" s="20"/>
      <c r="N381" s="23"/>
      <c r="O381" s="329"/>
      <c r="P381" s="329"/>
      <c r="Q381" s="329"/>
      <c r="R381" s="329"/>
      <c r="S381" s="329"/>
      <c r="T381" s="329"/>
      <c r="U381" s="329"/>
      <c r="V381" s="329"/>
      <c r="W381" s="329"/>
      <c r="X381" s="20"/>
      <c r="Y381" s="20"/>
      <c r="Z381" s="20"/>
      <c r="AA381" s="20"/>
      <c r="AB381" s="20"/>
      <c r="AC381" s="20"/>
      <c r="AD381" s="29"/>
      <c r="AE381" s="20"/>
      <c r="AF381" s="20"/>
      <c r="AG381" s="20"/>
    </row>
    <row r="382" spans="1:33" x14ac:dyDescent="0.25">
      <c r="A382" s="54"/>
      <c r="B382" s="20"/>
      <c r="C382" s="20"/>
      <c r="D382" s="20"/>
      <c r="E382" s="20"/>
      <c r="F382" s="23"/>
      <c r="G382" s="23"/>
      <c r="H382" s="20"/>
      <c r="I382" s="20"/>
      <c r="J382" s="20"/>
      <c r="K382" s="20"/>
      <c r="L382" s="20"/>
      <c r="M382" s="20"/>
      <c r="N382" s="23"/>
      <c r="O382" s="329"/>
      <c r="P382" s="329"/>
      <c r="Q382" s="329"/>
      <c r="R382" s="329"/>
      <c r="S382" s="329"/>
      <c r="T382" s="329"/>
      <c r="U382" s="329"/>
      <c r="V382" s="329"/>
      <c r="W382" s="329"/>
      <c r="X382" s="20"/>
      <c r="Y382" s="20"/>
      <c r="Z382" s="20"/>
      <c r="AA382" s="20"/>
      <c r="AB382" s="20"/>
      <c r="AC382" s="20"/>
      <c r="AD382" s="29"/>
      <c r="AE382" s="20"/>
      <c r="AF382" s="20"/>
      <c r="AG382" s="20"/>
    </row>
    <row r="383" spans="1:33" x14ac:dyDescent="0.25">
      <c r="A383" s="54"/>
      <c r="B383" s="20"/>
      <c r="C383" s="20"/>
      <c r="D383" s="20"/>
      <c r="E383" s="20"/>
      <c r="F383" s="23"/>
      <c r="G383" s="23"/>
      <c r="H383" s="20"/>
      <c r="I383" s="20"/>
      <c r="J383" s="20"/>
      <c r="K383" s="20"/>
      <c r="L383" s="20"/>
      <c r="M383" s="20"/>
      <c r="N383" s="23"/>
      <c r="O383" s="329"/>
      <c r="P383" s="329"/>
      <c r="Q383" s="329"/>
      <c r="R383" s="329"/>
      <c r="S383" s="329"/>
      <c r="T383" s="329"/>
      <c r="U383" s="329"/>
      <c r="V383" s="329"/>
      <c r="W383" s="329"/>
      <c r="X383" s="20"/>
      <c r="Y383" s="20"/>
      <c r="Z383" s="20"/>
      <c r="AA383" s="20"/>
      <c r="AB383" s="20"/>
      <c r="AC383" s="20"/>
      <c r="AD383" s="29"/>
      <c r="AE383" s="20"/>
      <c r="AF383" s="20"/>
      <c r="AG383" s="20"/>
    </row>
    <row r="384" spans="1:33" x14ac:dyDescent="0.25">
      <c r="A384" s="54"/>
      <c r="B384" s="20"/>
      <c r="C384" s="20"/>
      <c r="D384" s="20"/>
      <c r="E384" s="20"/>
      <c r="F384" s="23"/>
      <c r="G384" s="23"/>
      <c r="H384" s="20"/>
      <c r="I384" s="20"/>
      <c r="J384" s="20"/>
      <c r="K384" s="20"/>
      <c r="L384" s="20"/>
      <c r="M384" s="20"/>
      <c r="N384" s="23"/>
      <c r="O384" s="329"/>
      <c r="P384" s="329"/>
      <c r="Q384" s="329"/>
      <c r="R384" s="329"/>
      <c r="S384" s="329"/>
      <c r="T384" s="329"/>
      <c r="U384" s="329"/>
      <c r="V384" s="329"/>
      <c r="W384" s="329"/>
      <c r="X384" s="20"/>
      <c r="Y384" s="20"/>
      <c r="Z384" s="20"/>
      <c r="AA384" s="20"/>
      <c r="AB384" s="20"/>
      <c r="AC384" s="20"/>
      <c r="AD384" s="29"/>
      <c r="AE384" s="20"/>
      <c r="AF384" s="20"/>
      <c r="AG384" s="20"/>
    </row>
    <row r="385" spans="1:33" x14ac:dyDescent="0.25">
      <c r="A385" s="54"/>
      <c r="B385" s="20"/>
      <c r="C385" s="20"/>
      <c r="D385" s="20"/>
      <c r="E385" s="20"/>
      <c r="F385" s="23"/>
      <c r="G385" s="23"/>
      <c r="H385" s="20"/>
      <c r="I385" s="20"/>
      <c r="J385" s="20"/>
      <c r="K385" s="20"/>
      <c r="L385" s="20"/>
      <c r="M385" s="20"/>
      <c r="N385" s="23"/>
      <c r="O385" s="329"/>
      <c r="P385" s="329"/>
      <c r="Q385" s="329"/>
      <c r="R385" s="329"/>
      <c r="S385" s="329"/>
      <c r="T385" s="329"/>
      <c r="U385" s="329"/>
      <c r="V385" s="329"/>
      <c r="W385" s="329"/>
      <c r="X385" s="20"/>
      <c r="Y385" s="20"/>
      <c r="Z385" s="20"/>
      <c r="AA385" s="20"/>
      <c r="AB385" s="20"/>
      <c r="AC385" s="20"/>
      <c r="AD385" s="29"/>
      <c r="AE385" s="20"/>
      <c r="AF385" s="20"/>
      <c r="AG385" s="20"/>
    </row>
    <row r="386" spans="1:33" x14ac:dyDescent="0.25">
      <c r="A386" s="54"/>
      <c r="B386" s="20"/>
      <c r="C386" s="20"/>
      <c r="D386" s="20"/>
      <c r="E386" s="20"/>
      <c r="F386" s="23"/>
      <c r="G386" s="23"/>
      <c r="H386" s="20"/>
      <c r="I386" s="20"/>
      <c r="J386" s="20"/>
      <c r="K386" s="20"/>
      <c r="L386" s="20"/>
      <c r="M386" s="20"/>
      <c r="N386" s="23"/>
      <c r="O386" s="329"/>
      <c r="P386" s="329"/>
      <c r="Q386" s="329"/>
      <c r="R386" s="329"/>
      <c r="S386" s="329"/>
      <c r="T386" s="329"/>
      <c r="U386" s="329"/>
      <c r="V386" s="329"/>
      <c r="W386" s="329"/>
      <c r="X386" s="20"/>
      <c r="Y386" s="20"/>
      <c r="Z386" s="20"/>
      <c r="AA386" s="20"/>
      <c r="AB386" s="20"/>
      <c r="AC386" s="20"/>
      <c r="AD386" s="29"/>
      <c r="AE386" s="20"/>
      <c r="AF386" s="20"/>
      <c r="AG386" s="20"/>
    </row>
    <row r="387" spans="1:33" x14ac:dyDescent="0.25">
      <c r="A387" s="54"/>
      <c r="B387" s="20"/>
      <c r="C387" s="20"/>
      <c r="D387" s="20"/>
      <c r="E387" s="20"/>
      <c r="F387" s="23"/>
      <c r="G387" s="23"/>
      <c r="H387" s="20"/>
      <c r="I387" s="20"/>
      <c r="J387" s="20"/>
      <c r="K387" s="20"/>
      <c r="L387" s="20"/>
      <c r="M387" s="20"/>
      <c r="N387" s="23"/>
      <c r="O387" s="329"/>
      <c r="P387" s="329"/>
      <c r="Q387" s="329"/>
      <c r="R387" s="329"/>
      <c r="S387" s="329"/>
      <c r="T387" s="329"/>
      <c r="U387" s="329"/>
      <c r="V387" s="329"/>
      <c r="W387" s="329"/>
      <c r="X387" s="20"/>
      <c r="Y387" s="20"/>
      <c r="Z387" s="20"/>
      <c r="AA387" s="20"/>
      <c r="AB387" s="20"/>
      <c r="AC387" s="20"/>
      <c r="AD387" s="29"/>
      <c r="AE387" s="20"/>
      <c r="AF387" s="20"/>
      <c r="AG387" s="20"/>
    </row>
    <row r="388" spans="1:33" x14ac:dyDescent="0.25">
      <c r="A388" s="54"/>
      <c r="B388" s="20"/>
      <c r="C388" s="20"/>
      <c r="D388" s="20"/>
      <c r="E388" s="20"/>
      <c r="F388" s="23"/>
      <c r="G388" s="23"/>
      <c r="H388" s="20"/>
      <c r="I388" s="20"/>
      <c r="J388" s="20"/>
      <c r="K388" s="20"/>
      <c r="L388" s="20"/>
      <c r="M388" s="20"/>
      <c r="N388" s="23"/>
      <c r="O388" s="329"/>
      <c r="P388" s="329"/>
      <c r="Q388" s="329"/>
      <c r="R388" s="329"/>
      <c r="S388" s="329"/>
      <c r="T388" s="329"/>
      <c r="U388" s="329"/>
      <c r="V388" s="329"/>
      <c r="W388" s="329"/>
      <c r="X388" s="20"/>
      <c r="Y388" s="20"/>
      <c r="Z388" s="20"/>
      <c r="AA388" s="20"/>
      <c r="AB388" s="20"/>
      <c r="AC388" s="20"/>
      <c r="AD388" s="29"/>
      <c r="AE388" s="20"/>
      <c r="AF388" s="20"/>
      <c r="AG388" s="20"/>
    </row>
    <row r="389" spans="1:33" x14ac:dyDescent="0.25">
      <c r="A389" s="54"/>
      <c r="B389" s="20"/>
      <c r="C389" s="20"/>
      <c r="D389" s="20"/>
      <c r="E389" s="20"/>
      <c r="F389" s="23"/>
      <c r="G389" s="23"/>
      <c r="H389" s="20"/>
      <c r="I389" s="20"/>
      <c r="J389" s="20"/>
      <c r="K389" s="20"/>
      <c r="L389" s="20"/>
      <c r="M389" s="20"/>
      <c r="N389" s="23"/>
      <c r="O389" s="329"/>
      <c r="P389" s="329"/>
      <c r="Q389" s="329"/>
      <c r="R389" s="329"/>
      <c r="S389" s="329"/>
      <c r="T389" s="329"/>
      <c r="U389" s="329"/>
      <c r="V389" s="329"/>
      <c r="W389" s="329"/>
      <c r="X389" s="20"/>
      <c r="Y389" s="20"/>
      <c r="Z389" s="20"/>
      <c r="AA389" s="20"/>
      <c r="AB389" s="20"/>
      <c r="AC389" s="20"/>
      <c r="AD389" s="29"/>
      <c r="AE389" s="20"/>
      <c r="AF389" s="20"/>
      <c r="AG389" s="20"/>
    </row>
    <row r="390" spans="1:33" x14ac:dyDescent="0.25">
      <c r="A390" s="54"/>
      <c r="B390" s="20"/>
      <c r="C390" s="20"/>
      <c r="D390" s="20"/>
      <c r="E390" s="20"/>
      <c r="F390" s="23"/>
      <c r="G390" s="23"/>
      <c r="H390" s="20"/>
      <c r="I390" s="20"/>
      <c r="J390" s="20"/>
      <c r="K390" s="20"/>
      <c r="L390" s="20"/>
      <c r="M390" s="20"/>
      <c r="N390" s="23"/>
      <c r="O390" s="329"/>
      <c r="P390" s="329"/>
      <c r="Q390" s="329"/>
      <c r="R390" s="329"/>
      <c r="S390" s="329"/>
      <c r="T390" s="329"/>
      <c r="U390" s="329"/>
      <c r="V390" s="329"/>
      <c r="W390" s="329"/>
      <c r="X390" s="20"/>
      <c r="Y390" s="20"/>
      <c r="Z390" s="20"/>
      <c r="AA390" s="20"/>
      <c r="AB390" s="20"/>
      <c r="AC390" s="20"/>
      <c r="AD390" s="29"/>
      <c r="AE390" s="20"/>
      <c r="AF390" s="20"/>
      <c r="AG390" s="20"/>
    </row>
    <row r="391" spans="1:33" x14ac:dyDescent="0.25">
      <c r="A391" s="54"/>
      <c r="B391" s="20"/>
      <c r="C391" s="20"/>
      <c r="D391" s="20"/>
      <c r="E391" s="20"/>
      <c r="F391" s="23"/>
      <c r="G391" s="23"/>
      <c r="H391" s="20"/>
      <c r="I391" s="20"/>
      <c r="J391" s="20"/>
      <c r="K391" s="20"/>
      <c r="L391" s="20"/>
      <c r="M391" s="20"/>
      <c r="N391" s="23"/>
      <c r="O391" s="329"/>
      <c r="P391" s="329"/>
      <c r="Q391" s="329"/>
      <c r="R391" s="329"/>
      <c r="S391" s="329"/>
      <c r="T391" s="329"/>
      <c r="U391" s="329"/>
      <c r="V391" s="329"/>
      <c r="W391" s="329"/>
      <c r="X391" s="20"/>
      <c r="Y391" s="20"/>
      <c r="Z391" s="20"/>
      <c r="AA391" s="20"/>
      <c r="AB391" s="20"/>
      <c r="AC391" s="20"/>
      <c r="AD391" s="29"/>
      <c r="AE391" s="20"/>
      <c r="AF391" s="20"/>
      <c r="AG391" s="20"/>
    </row>
    <row r="392" spans="1:33" ht="15.75" thickBot="1" x14ac:dyDescent="0.3">
      <c r="A392" s="342"/>
      <c r="B392" s="36"/>
      <c r="C392" s="36"/>
      <c r="D392" s="36"/>
      <c r="E392" s="36"/>
      <c r="F392" s="52"/>
      <c r="G392" s="52"/>
      <c r="H392" s="36"/>
      <c r="I392" s="36"/>
      <c r="J392" s="36"/>
      <c r="K392" s="36"/>
      <c r="L392" s="36"/>
      <c r="M392" s="36"/>
      <c r="N392" s="52"/>
      <c r="O392" s="330"/>
      <c r="P392" s="330"/>
      <c r="Q392" s="330"/>
      <c r="R392" s="330"/>
      <c r="S392" s="330"/>
      <c r="T392" s="330"/>
      <c r="U392" s="330"/>
      <c r="V392" s="330"/>
      <c r="W392" s="330"/>
      <c r="X392" s="36"/>
      <c r="Y392" s="36"/>
      <c r="Z392" s="36"/>
      <c r="AA392" s="36"/>
      <c r="AB392" s="36"/>
      <c r="AC392" s="36"/>
      <c r="AD392" s="37"/>
      <c r="AE392" s="36"/>
      <c r="AF392" s="36"/>
      <c r="AG392" s="36"/>
    </row>
    <row r="393" spans="1:33" x14ac:dyDescent="0.25">
      <c r="F393" s="53"/>
      <c r="G393" s="53"/>
    </row>
    <row r="394" spans="1:33" x14ac:dyDescent="0.25">
      <c r="F394" s="53"/>
      <c r="G394" s="53"/>
    </row>
    <row r="395" spans="1:33" x14ac:dyDescent="0.25">
      <c r="F395" s="53"/>
      <c r="G395" s="53"/>
    </row>
    <row r="396" spans="1:33" x14ac:dyDescent="0.25">
      <c r="F396" s="53"/>
      <c r="G396" s="53"/>
    </row>
    <row r="397" spans="1:33" x14ac:dyDescent="0.25">
      <c r="F397" s="53"/>
      <c r="G397" s="53"/>
    </row>
    <row r="398" spans="1:33" x14ac:dyDescent="0.25">
      <c r="F398" s="53"/>
      <c r="G398" s="53"/>
    </row>
    <row r="399" spans="1:33" x14ac:dyDescent="0.25">
      <c r="F399" s="53"/>
      <c r="G399" s="53"/>
    </row>
    <row r="400" spans="1:33" x14ac:dyDescent="0.25">
      <c r="F400" s="53"/>
      <c r="G400" s="53"/>
    </row>
    <row r="401" spans="6:7" x14ac:dyDescent="0.25">
      <c r="F401" s="53"/>
      <c r="G401" s="53"/>
    </row>
    <row r="402" spans="6:7" x14ac:dyDescent="0.25">
      <c r="F402" s="53"/>
      <c r="G402" s="53"/>
    </row>
    <row r="403" spans="6:7" x14ac:dyDescent="0.25">
      <c r="F403" s="53"/>
      <c r="G403" s="53"/>
    </row>
    <row r="404" spans="6:7" x14ac:dyDescent="0.25">
      <c r="F404" s="53"/>
      <c r="G404" s="53"/>
    </row>
    <row r="405" spans="6:7" x14ac:dyDescent="0.25">
      <c r="F405" s="53"/>
      <c r="G405" s="53"/>
    </row>
    <row r="406" spans="6:7" x14ac:dyDescent="0.25">
      <c r="F406" s="53"/>
      <c r="G406" s="53"/>
    </row>
    <row r="407" spans="6:7" x14ac:dyDescent="0.25">
      <c r="F407" s="53"/>
      <c r="G407" s="53"/>
    </row>
    <row r="408" spans="6:7" x14ac:dyDescent="0.25">
      <c r="F408" s="53"/>
      <c r="G408" s="53"/>
    </row>
    <row r="409" spans="6:7" x14ac:dyDescent="0.25">
      <c r="F409" s="53"/>
      <c r="G409" s="53"/>
    </row>
    <row r="410" spans="6:7" x14ac:dyDescent="0.25">
      <c r="F410" s="53"/>
      <c r="G410" s="53"/>
    </row>
    <row r="411" spans="6:7" x14ac:dyDescent="0.25">
      <c r="F411" s="53"/>
      <c r="G411" s="53"/>
    </row>
    <row r="412" spans="6:7" x14ac:dyDescent="0.25">
      <c r="F412" s="53"/>
      <c r="G412" s="53"/>
    </row>
    <row r="413" spans="6:7" x14ac:dyDescent="0.25">
      <c r="F413" s="53"/>
      <c r="G413" s="53"/>
    </row>
    <row r="414" spans="6:7" x14ac:dyDescent="0.25">
      <c r="F414" s="53"/>
      <c r="G414" s="53"/>
    </row>
    <row r="415" spans="6:7" x14ac:dyDescent="0.25">
      <c r="F415" s="53"/>
      <c r="G415" s="53"/>
    </row>
    <row r="416" spans="6:7" x14ac:dyDescent="0.25">
      <c r="F416" s="53"/>
      <c r="G416" s="53"/>
    </row>
    <row r="417" spans="6:7" x14ac:dyDescent="0.25">
      <c r="F417" s="53"/>
      <c r="G417" s="53"/>
    </row>
    <row r="418" spans="6:7" x14ac:dyDescent="0.25">
      <c r="F418" s="53"/>
      <c r="G418" s="53"/>
    </row>
    <row r="419" spans="6:7" x14ac:dyDescent="0.25">
      <c r="F419" s="53"/>
      <c r="G419" s="53"/>
    </row>
    <row r="420" spans="6:7" x14ac:dyDescent="0.25">
      <c r="F420" s="53"/>
      <c r="G420" s="53"/>
    </row>
    <row r="421" spans="6:7" x14ac:dyDescent="0.25">
      <c r="F421" s="53"/>
      <c r="G421" s="53"/>
    </row>
    <row r="422" spans="6:7" x14ac:dyDescent="0.25">
      <c r="F422" s="53"/>
      <c r="G422" s="53"/>
    </row>
    <row r="423" spans="6:7" x14ac:dyDescent="0.25">
      <c r="F423" s="53"/>
      <c r="G423" s="53"/>
    </row>
    <row r="424" spans="6:7" x14ac:dyDescent="0.25">
      <c r="F424" s="53"/>
      <c r="G424" s="53"/>
    </row>
    <row r="425" spans="6:7" x14ac:dyDescent="0.25">
      <c r="F425" s="53"/>
      <c r="G425" s="53"/>
    </row>
    <row r="426" spans="6:7" x14ac:dyDescent="0.25">
      <c r="F426" s="53"/>
      <c r="G426" s="53"/>
    </row>
    <row r="427" spans="6:7" x14ac:dyDescent="0.25">
      <c r="F427" s="53"/>
      <c r="G427" s="53"/>
    </row>
    <row r="428" spans="6:7" x14ac:dyDescent="0.25">
      <c r="F428" s="53"/>
      <c r="G428" s="53"/>
    </row>
    <row r="429" spans="6:7" x14ac:dyDescent="0.25">
      <c r="F429" s="53"/>
      <c r="G429" s="53"/>
    </row>
    <row r="430" spans="6:7" x14ac:dyDescent="0.25">
      <c r="F430" s="53"/>
      <c r="G430" s="53"/>
    </row>
    <row r="431" spans="6:7" x14ac:dyDescent="0.25">
      <c r="F431" s="53"/>
      <c r="G431" s="53"/>
    </row>
    <row r="432" spans="6:7" x14ac:dyDescent="0.25">
      <c r="F432" s="53"/>
      <c r="G432" s="53"/>
    </row>
    <row r="433" spans="6:7" x14ac:dyDescent="0.25">
      <c r="F433" s="53"/>
      <c r="G433" s="53"/>
    </row>
    <row r="434" spans="6:7" x14ac:dyDescent="0.25">
      <c r="F434" s="53"/>
      <c r="G434" s="53"/>
    </row>
    <row r="435" spans="6:7" x14ac:dyDescent="0.25">
      <c r="F435" s="53"/>
      <c r="G435" s="53"/>
    </row>
    <row r="436" spans="6:7" x14ac:dyDescent="0.25">
      <c r="F436" s="53"/>
      <c r="G436" s="53"/>
    </row>
    <row r="437" spans="6:7" x14ac:dyDescent="0.25">
      <c r="F437" s="53"/>
      <c r="G437" s="53"/>
    </row>
    <row r="438" spans="6:7" x14ac:dyDescent="0.25">
      <c r="F438" s="53"/>
      <c r="G438" s="53"/>
    </row>
    <row r="439" spans="6:7" x14ac:dyDescent="0.25">
      <c r="F439" s="53"/>
      <c r="G439" s="53"/>
    </row>
    <row r="440" spans="6:7" x14ac:dyDescent="0.25">
      <c r="F440" s="53"/>
      <c r="G440" s="53"/>
    </row>
    <row r="441" spans="6:7" x14ac:dyDescent="0.25">
      <c r="F441" s="53"/>
      <c r="G441" s="53"/>
    </row>
    <row r="442" spans="6:7" x14ac:dyDescent="0.25">
      <c r="F442" s="53"/>
      <c r="G442" s="53"/>
    </row>
    <row r="443" spans="6:7" x14ac:dyDescent="0.25">
      <c r="F443" s="53"/>
      <c r="G443" s="53"/>
    </row>
    <row r="444" spans="6:7" x14ac:dyDescent="0.25">
      <c r="F444" s="53"/>
      <c r="G444" s="53"/>
    </row>
    <row r="445" spans="6:7" x14ac:dyDescent="0.25">
      <c r="F445" s="53"/>
      <c r="G445" s="53"/>
    </row>
    <row r="446" spans="6:7" x14ac:dyDescent="0.25">
      <c r="F446" s="53"/>
      <c r="G446" s="53"/>
    </row>
    <row r="447" spans="6:7" x14ac:dyDescent="0.25">
      <c r="F447" s="53"/>
      <c r="G447" s="53"/>
    </row>
    <row r="448" spans="6:7" x14ac:dyDescent="0.25">
      <c r="F448" s="53"/>
      <c r="G448" s="53"/>
    </row>
    <row r="449" spans="6:7" x14ac:dyDescent="0.25">
      <c r="F449" s="53"/>
      <c r="G449" s="53"/>
    </row>
    <row r="450" spans="6:7" x14ac:dyDescent="0.25">
      <c r="F450" s="53"/>
      <c r="G450" s="53"/>
    </row>
    <row r="451" spans="6:7" x14ac:dyDescent="0.25">
      <c r="F451" s="53"/>
      <c r="G451" s="53"/>
    </row>
    <row r="452" spans="6:7" x14ac:dyDescent="0.25">
      <c r="F452" s="53"/>
      <c r="G452" s="53"/>
    </row>
    <row r="453" spans="6:7" x14ac:dyDescent="0.25">
      <c r="F453" s="53"/>
      <c r="G453" s="53"/>
    </row>
    <row r="454" spans="6:7" x14ac:dyDescent="0.25">
      <c r="F454" s="53"/>
      <c r="G454" s="53"/>
    </row>
    <row r="455" spans="6:7" x14ac:dyDescent="0.25">
      <c r="F455" s="53"/>
      <c r="G455" s="53"/>
    </row>
    <row r="456" spans="6:7" x14ac:dyDescent="0.25">
      <c r="F456" s="53"/>
      <c r="G456" s="53"/>
    </row>
    <row r="457" spans="6:7" x14ac:dyDescent="0.25">
      <c r="F457" s="53"/>
      <c r="G457" s="53"/>
    </row>
    <row r="458" spans="6:7" x14ac:dyDescent="0.25">
      <c r="F458" s="53"/>
      <c r="G458" s="53"/>
    </row>
    <row r="459" spans="6:7" x14ac:dyDescent="0.25">
      <c r="F459" s="53"/>
      <c r="G459" s="53"/>
    </row>
    <row r="460" spans="6:7" x14ac:dyDescent="0.25">
      <c r="F460" s="53"/>
      <c r="G460" s="53"/>
    </row>
    <row r="461" spans="6:7" x14ac:dyDescent="0.25">
      <c r="F461" s="53"/>
      <c r="G461" s="53"/>
    </row>
    <row r="462" spans="6:7" x14ac:dyDescent="0.25">
      <c r="F462" s="53"/>
      <c r="G462" s="53"/>
    </row>
    <row r="463" spans="6:7" x14ac:dyDescent="0.25">
      <c r="F463" s="53"/>
      <c r="G463" s="53"/>
    </row>
    <row r="464" spans="6:7" x14ac:dyDescent="0.25">
      <c r="F464" s="53"/>
      <c r="G464" s="53"/>
    </row>
    <row r="465" spans="6:7" x14ac:dyDescent="0.25">
      <c r="F465" s="53"/>
      <c r="G465" s="53"/>
    </row>
    <row r="466" spans="6:7" x14ac:dyDescent="0.25">
      <c r="F466" s="53"/>
      <c r="G466" s="53"/>
    </row>
    <row r="467" spans="6:7" x14ac:dyDescent="0.25">
      <c r="F467" s="53"/>
      <c r="G467" s="53"/>
    </row>
    <row r="468" spans="6:7" x14ac:dyDescent="0.25">
      <c r="F468" s="53"/>
      <c r="G468" s="53"/>
    </row>
    <row r="469" spans="6:7" x14ac:dyDescent="0.25">
      <c r="F469" s="53"/>
      <c r="G469" s="53"/>
    </row>
    <row r="470" spans="6:7" x14ac:dyDescent="0.25">
      <c r="F470" s="53"/>
      <c r="G470" s="53"/>
    </row>
    <row r="471" spans="6:7" x14ac:dyDescent="0.25">
      <c r="F471" s="53"/>
      <c r="G471" s="53"/>
    </row>
    <row r="472" spans="6:7" x14ac:dyDescent="0.25">
      <c r="F472" s="53"/>
      <c r="G472" s="53"/>
    </row>
    <row r="473" spans="6:7" x14ac:dyDescent="0.25">
      <c r="F473" s="53"/>
      <c r="G473" s="53"/>
    </row>
    <row r="474" spans="6:7" x14ac:dyDescent="0.25">
      <c r="F474" s="53"/>
      <c r="G474" s="53"/>
    </row>
    <row r="475" spans="6:7" x14ac:dyDescent="0.25">
      <c r="F475" s="53"/>
      <c r="G475" s="53"/>
    </row>
    <row r="476" spans="6:7" x14ac:dyDescent="0.25">
      <c r="F476" s="53"/>
      <c r="G476" s="53"/>
    </row>
    <row r="477" spans="6:7" x14ac:dyDescent="0.25">
      <c r="F477" s="53"/>
      <c r="G477" s="53"/>
    </row>
    <row r="478" spans="6:7" x14ac:dyDescent="0.25">
      <c r="F478" s="53"/>
      <c r="G478" s="53"/>
    </row>
    <row r="479" spans="6:7" x14ac:dyDescent="0.25">
      <c r="F479" s="53"/>
      <c r="G479" s="53"/>
    </row>
    <row r="480" spans="6:7" x14ac:dyDescent="0.25">
      <c r="F480" s="53"/>
      <c r="G480" s="53"/>
    </row>
    <row r="481" spans="6:7" x14ac:dyDescent="0.25">
      <c r="F481" s="53"/>
      <c r="G481" s="53"/>
    </row>
    <row r="482" spans="6:7" x14ac:dyDescent="0.25">
      <c r="F482" s="53"/>
      <c r="G482" s="53"/>
    </row>
    <row r="483" spans="6:7" x14ac:dyDescent="0.25">
      <c r="F483" s="53"/>
      <c r="G483" s="53"/>
    </row>
    <row r="484" spans="6:7" x14ac:dyDescent="0.25">
      <c r="F484" s="53"/>
      <c r="G484" s="53"/>
    </row>
    <row r="485" spans="6:7" x14ac:dyDescent="0.25">
      <c r="F485" s="53"/>
      <c r="G485" s="53"/>
    </row>
    <row r="486" spans="6:7" x14ac:dyDescent="0.25">
      <c r="F486" s="53"/>
      <c r="G486" s="53"/>
    </row>
    <row r="487" spans="6:7" x14ac:dyDescent="0.25">
      <c r="F487" s="53"/>
      <c r="G487" s="53"/>
    </row>
    <row r="488" spans="6:7" x14ac:dyDescent="0.25">
      <c r="F488" s="53"/>
      <c r="G488" s="53"/>
    </row>
    <row r="489" spans="6:7" x14ac:dyDescent="0.25">
      <c r="F489" s="53"/>
      <c r="G489" s="53"/>
    </row>
    <row r="490" spans="6:7" x14ac:dyDescent="0.25">
      <c r="F490" s="53"/>
      <c r="G490" s="53"/>
    </row>
    <row r="491" spans="6:7" x14ac:dyDescent="0.25">
      <c r="F491" s="53"/>
      <c r="G491" s="53"/>
    </row>
    <row r="492" spans="6:7" x14ac:dyDescent="0.25">
      <c r="F492" s="53"/>
      <c r="G492" s="53"/>
    </row>
    <row r="493" spans="6:7" x14ac:dyDescent="0.25">
      <c r="F493" s="53"/>
      <c r="G493" s="53"/>
    </row>
    <row r="494" spans="6:7" x14ac:dyDescent="0.25">
      <c r="F494" s="53"/>
      <c r="G494" s="53"/>
    </row>
    <row r="495" spans="6:7" x14ac:dyDescent="0.25">
      <c r="F495" s="53"/>
      <c r="G495" s="53"/>
    </row>
    <row r="496" spans="6:7" x14ac:dyDescent="0.25">
      <c r="F496" s="53"/>
      <c r="G496" s="53"/>
    </row>
    <row r="497" spans="6:7" x14ac:dyDescent="0.25">
      <c r="F497" s="53"/>
      <c r="G497" s="53"/>
    </row>
    <row r="498" spans="6:7" x14ac:dyDescent="0.25">
      <c r="F498" s="53"/>
      <c r="G498" s="53"/>
    </row>
    <row r="499" spans="6:7" x14ac:dyDescent="0.25">
      <c r="F499" s="53"/>
      <c r="G499" s="53"/>
    </row>
    <row r="500" spans="6:7" x14ac:dyDescent="0.25">
      <c r="F500" s="53"/>
      <c r="G500" s="53"/>
    </row>
    <row r="501" spans="6:7" x14ac:dyDescent="0.25">
      <c r="F501" s="53"/>
      <c r="G501" s="53"/>
    </row>
    <row r="502" spans="6:7" x14ac:dyDescent="0.25">
      <c r="F502" s="53"/>
      <c r="G502" s="53"/>
    </row>
    <row r="503" spans="6:7" x14ac:dyDescent="0.25">
      <c r="F503" s="53"/>
      <c r="G503" s="53"/>
    </row>
    <row r="504" spans="6:7" x14ac:dyDescent="0.25">
      <c r="F504" s="53"/>
      <c r="G504" s="53"/>
    </row>
    <row r="505" spans="6:7" x14ac:dyDescent="0.25">
      <c r="F505" s="53"/>
      <c r="G505" s="53"/>
    </row>
    <row r="506" spans="6:7" x14ac:dyDescent="0.25">
      <c r="F506" s="53"/>
      <c r="G506" s="53"/>
    </row>
    <row r="507" spans="6:7" x14ac:dyDescent="0.25">
      <c r="F507" s="53"/>
      <c r="G507" s="53"/>
    </row>
    <row r="508" spans="6:7" x14ac:dyDescent="0.25">
      <c r="F508" s="53"/>
      <c r="G508" s="53"/>
    </row>
    <row r="509" spans="6:7" x14ac:dyDescent="0.25">
      <c r="F509" s="53"/>
      <c r="G509" s="53"/>
    </row>
    <row r="510" spans="6:7" x14ac:dyDescent="0.25">
      <c r="F510" s="53"/>
      <c r="G510" s="53"/>
    </row>
    <row r="511" spans="6:7" x14ac:dyDescent="0.25">
      <c r="F511" s="53"/>
      <c r="G511" s="53"/>
    </row>
    <row r="512" spans="6:7" x14ac:dyDescent="0.25">
      <c r="F512" s="53"/>
      <c r="G512" s="53"/>
    </row>
    <row r="513" spans="6:7" x14ac:dyDescent="0.25">
      <c r="F513" s="53"/>
      <c r="G513" s="53"/>
    </row>
    <row r="514" spans="6:7" x14ac:dyDescent="0.25">
      <c r="F514" s="53"/>
      <c r="G514" s="53"/>
    </row>
    <row r="515" spans="6:7" x14ac:dyDescent="0.25">
      <c r="F515" s="53"/>
      <c r="G515" s="53"/>
    </row>
    <row r="516" spans="6:7" x14ac:dyDescent="0.25">
      <c r="F516" s="53"/>
      <c r="G516" s="53"/>
    </row>
    <row r="517" spans="6:7" x14ac:dyDescent="0.25">
      <c r="F517" s="53"/>
      <c r="G517" s="53"/>
    </row>
    <row r="518" spans="6:7" x14ac:dyDescent="0.25">
      <c r="F518" s="53"/>
      <c r="G518" s="53"/>
    </row>
    <row r="519" spans="6:7" x14ac:dyDescent="0.25">
      <c r="F519" s="53"/>
      <c r="G519" s="53"/>
    </row>
    <row r="520" spans="6:7" x14ac:dyDescent="0.25">
      <c r="F520" s="53"/>
      <c r="G520" s="53"/>
    </row>
    <row r="521" spans="6:7" x14ac:dyDescent="0.25">
      <c r="F521" s="53"/>
      <c r="G521" s="53"/>
    </row>
    <row r="522" spans="6:7" x14ac:dyDescent="0.25">
      <c r="F522" s="53"/>
      <c r="G522" s="53"/>
    </row>
    <row r="523" spans="6:7" x14ac:dyDescent="0.25">
      <c r="F523" s="53"/>
      <c r="G523" s="53"/>
    </row>
    <row r="524" spans="6:7" x14ac:dyDescent="0.25">
      <c r="F524" s="53"/>
      <c r="G524" s="53"/>
    </row>
    <row r="525" spans="6:7" x14ac:dyDescent="0.25">
      <c r="F525" s="53"/>
      <c r="G525" s="53"/>
    </row>
    <row r="526" spans="6:7" x14ac:dyDescent="0.25">
      <c r="F526" s="53"/>
      <c r="G526" s="53"/>
    </row>
    <row r="527" spans="6:7" x14ac:dyDescent="0.25">
      <c r="F527" s="53"/>
      <c r="G527" s="53"/>
    </row>
    <row r="528" spans="6:7" x14ac:dyDescent="0.25">
      <c r="F528" s="53"/>
      <c r="G528" s="53"/>
    </row>
    <row r="529" spans="6:7" x14ac:dyDescent="0.25">
      <c r="F529" s="53"/>
      <c r="G529" s="53"/>
    </row>
    <row r="530" spans="6:7" x14ac:dyDescent="0.25">
      <c r="F530" s="53"/>
      <c r="G530" s="53"/>
    </row>
    <row r="531" spans="6:7" x14ac:dyDescent="0.25">
      <c r="F531" s="53"/>
      <c r="G531" s="53"/>
    </row>
    <row r="532" spans="6:7" x14ac:dyDescent="0.25">
      <c r="F532" s="53"/>
      <c r="G532" s="53"/>
    </row>
    <row r="533" spans="6:7" x14ac:dyDescent="0.25">
      <c r="F533" s="53"/>
      <c r="G533" s="53"/>
    </row>
    <row r="534" spans="6:7" x14ac:dyDescent="0.25">
      <c r="F534" s="53"/>
      <c r="G534" s="53"/>
    </row>
    <row r="535" spans="6:7" x14ac:dyDescent="0.25">
      <c r="F535" s="53"/>
      <c r="G535" s="53"/>
    </row>
    <row r="536" spans="6:7" x14ac:dyDescent="0.25">
      <c r="F536" s="53"/>
      <c r="G536" s="53"/>
    </row>
    <row r="537" spans="6:7" x14ac:dyDescent="0.25">
      <c r="F537" s="53"/>
      <c r="G537" s="53"/>
    </row>
    <row r="538" spans="6:7" x14ac:dyDescent="0.25">
      <c r="F538" s="53"/>
      <c r="G538" s="53"/>
    </row>
    <row r="539" spans="6:7" x14ac:dyDescent="0.25">
      <c r="F539" s="53"/>
      <c r="G539" s="53"/>
    </row>
    <row r="540" spans="6:7" x14ac:dyDescent="0.25">
      <c r="F540" s="53"/>
      <c r="G540" s="53"/>
    </row>
    <row r="541" spans="6:7" x14ac:dyDescent="0.25">
      <c r="F541" s="53"/>
      <c r="G541" s="53"/>
    </row>
    <row r="542" spans="6:7" x14ac:dyDescent="0.25">
      <c r="F542" s="53"/>
      <c r="G542" s="53"/>
    </row>
    <row r="543" spans="6:7" x14ac:dyDescent="0.25">
      <c r="F543" s="53"/>
      <c r="G543" s="53"/>
    </row>
    <row r="544" spans="6:7" x14ac:dyDescent="0.25">
      <c r="F544" s="53"/>
      <c r="G544" s="53"/>
    </row>
    <row r="545" spans="6:7" x14ac:dyDescent="0.25">
      <c r="F545" s="53"/>
      <c r="G545" s="53"/>
    </row>
    <row r="546" spans="6:7" x14ac:dyDescent="0.25">
      <c r="F546" s="53"/>
      <c r="G546" s="53"/>
    </row>
    <row r="547" spans="6:7" x14ac:dyDescent="0.25">
      <c r="F547" s="53"/>
      <c r="G547" s="53"/>
    </row>
    <row r="548" spans="6:7" x14ac:dyDescent="0.25">
      <c r="F548" s="53"/>
      <c r="G548" s="53"/>
    </row>
    <row r="549" spans="6:7" x14ac:dyDescent="0.25">
      <c r="F549" s="53"/>
      <c r="G549" s="53"/>
    </row>
    <row r="550" spans="6:7" x14ac:dyDescent="0.25">
      <c r="F550" s="53"/>
      <c r="G550" s="53"/>
    </row>
    <row r="551" spans="6:7" x14ac:dyDescent="0.25">
      <c r="F551" s="53"/>
      <c r="G551" s="53"/>
    </row>
    <row r="552" spans="6:7" x14ac:dyDescent="0.25">
      <c r="F552" s="53"/>
      <c r="G552" s="53"/>
    </row>
    <row r="553" spans="6:7" x14ac:dyDescent="0.25">
      <c r="F553" s="53"/>
      <c r="G553" s="53"/>
    </row>
    <row r="554" spans="6:7" x14ac:dyDescent="0.25">
      <c r="F554" s="53"/>
      <c r="G554" s="53"/>
    </row>
    <row r="555" spans="6:7" x14ac:dyDescent="0.25">
      <c r="F555" s="53"/>
      <c r="G555" s="53"/>
    </row>
    <row r="556" spans="6:7" x14ac:dyDescent="0.25">
      <c r="F556" s="53"/>
      <c r="G556" s="53"/>
    </row>
    <row r="557" spans="6:7" x14ac:dyDescent="0.25">
      <c r="F557" s="53"/>
      <c r="G557" s="53"/>
    </row>
    <row r="558" spans="6:7" x14ac:dyDescent="0.25">
      <c r="F558" s="53"/>
      <c r="G558" s="53"/>
    </row>
    <row r="559" spans="6:7" x14ac:dyDescent="0.25">
      <c r="F559" s="53"/>
      <c r="G559" s="53"/>
    </row>
    <row r="560" spans="6:7" x14ac:dyDescent="0.25">
      <c r="F560" s="53"/>
      <c r="G560" s="53"/>
    </row>
    <row r="561" spans="6:7" x14ac:dyDescent="0.25">
      <c r="F561" s="53"/>
      <c r="G561" s="53"/>
    </row>
    <row r="562" spans="6:7" x14ac:dyDescent="0.25">
      <c r="F562" s="53"/>
      <c r="G562" s="53"/>
    </row>
    <row r="563" spans="6:7" x14ac:dyDescent="0.25">
      <c r="F563" s="53"/>
      <c r="G563" s="53"/>
    </row>
    <row r="564" spans="6:7" x14ac:dyDescent="0.25">
      <c r="F564" s="53"/>
      <c r="G564" s="53"/>
    </row>
    <row r="565" spans="6:7" x14ac:dyDescent="0.25">
      <c r="F565" s="53"/>
      <c r="G565" s="53"/>
    </row>
    <row r="566" spans="6:7" x14ac:dyDescent="0.25">
      <c r="F566" s="53"/>
      <c r="G566" s="53"/>
    </row>
    <row r="567" spans="6:7" x14ac:dyDescent="0.25">
      <c r="F567" s="53"/>
      <c r="G567" s="53"/>
    </row>
    <row r="568" spans="6:7" x14ac:dyDescent="0.25">
      <c r="F568" s="53"/>
      <c r="G568" s="53"/>
    </row>
    <row r="569" spans="6:7" x14ac:dyDescent="0.25">
      <c r="F569" s="53"/>
      <c r="G569" s="53"/>
    </row>
    <row r="570" spans="6:7" x14ac:dyDescent="0.25">
      <c r="F570" s="53"/>
      <c r="G570" s="53"/>
    </row>
    <row r="571" spans="6:7" x14ac:dyDescent="0.25">
      <c r="F571" s="53"/>
      <c r="G571" s="53"/>
    </row>
    <row r="572" spans="6:7" x14ac:dyDescent="0.25">
      <c r="F572" s="53"/>
      <c r="G572" s="53"/>
    </row>
    <row r="573" spans="6:7" x14ac:dyDescent="0.25">
      <c r="F573" s="53"/>
      <c r="G573" s="53"/>
    </row>
    <row r="574" spans="6:7" x14ac:dyDescent="0.25">
      <c r="F574" s="53"/>
      <c r="G574" s="53"/>
    </row>
    <row r="575" spans="6:7" x14ac:dyDescent="0.25">
      <c r="F575" s="53"/>
      <c r="G575" s="53"/>
    </row>
    <row r="576" spans="6:7" x14ac:dyDescent="0.25">
      <c r="F576" s="53"/>
      <c r="G576" s="53"/>
    </row>
    <row r="577" spans="6:7" x14ac:dyDescent="0.25">
      <c r="F577" s="53"/>
      <c r="G577" s="53"/>
    </row>
    <row r="578" spans="6:7" x14ac:dyDescent="0.25">
      <c r="F578" s="53"/>
      <c r="G578" s="53"/>
    </row>
    <row r="579" spans="6:7" x14ac:dyDescent="0.25">
      <c r="F579" s="53"/>
      <c r="G579" s="53"/>
    </row>
    <row r="580" spans="6:7" x14ac:dyDescent="0.25">
      <c r="F580" s="53"/>
      <c r="G580" s="53"/>
    </row>
    <row r="581" spans="6:7" x14ac:dyDescent="0.25">
      <c r="F581" s="53"/>
      <c r="G581" s="53"/>
    </row>
    <row r="582" spans="6:7" x14ac:dyDescent="0.25">
      <c r="F582" s="53"/>
      <c r="G582" s="53"/>
    </row>
    <row r="583" spans="6:7" x14ac:dyDescent="0.25">
      <c r="F583" s="53"/>
      <c r="G583" s="53"/>
    </row>
    <row r="584" spans="6:7" x14ac:dyDescent="0.25">
      <c r="F584" s="53"/>
      <c r="G584" s="53"/>
    </row>
    <row r="585" spans="6:7" x14ac:dyDescent="0.25">
      <c r="F585" s="53"/>
      <c r="G585" s="53"/>
    </row>
    <row r="586" spans="6:7" x14ac:dyDescent="0.25">
      <c r="F586" s="53"/>
      <c r="G586" s="53"/>
    </row>
    <row r="587" spans="6:7" x14ac:dyDescent="0.25">
      <c r="F587" s="53"/>
      <c r="G587" s="53"/>
    </row>
    <row r="588" spans="6:7" x14ac:dyDescent="0.25">
      <c r="F588" s="53"/>
      <c r="G588" s="53"/>
    </row>
    <row r="589" spans="6:7" x14ac:dyDescent="0.25">
      <c r="F589" s="53"/>
      <c r="G589" s="53"/>
    </row>
    <row r="590" spans="6:7" x14ac:dyDescent="0.25">
      <c r="F590" s="53"/>
      <c r="G590" s="53"/>
    </row>
    <row r="591" spans="6:7" x14ac:dyDescent="0.25">
      <c r="F591" s="53"/>
      <c r="G591" s="53"/>
    </row>
    <row r="592" spans="6:7" x14ac:dyDescent="0.25">
      <c r="F592" s="53"/>
      <c r="G592" s="53"/>
    </row>
    <row r="593" spans="6:7" x14ac:dyDescent="0.25">
      <c r="F593" s="53"/>
      <c r="G593" s="53"/>
    </row>
    <row r="594" spans="6:7" x14ac:dyDescent="0.25">
      <c r="F594" s="53"/>
      <c r="G594" s="53"/>
    </row>
    <row r="595" spans="6:7" x14ac:dyDescent="0.25">
      <c r="F595" s="53"/>
      <c r="G595" s="53"/>
    </row>
    <row r="596" spans="6:7" x14ac:dyDescent="0.25">
      <c r="F596" s="53"/>
      <c r="G596" s="53"/>
    </row>
    <row r="597" spans="6:7" x14ac:dyDescent="0.25">
      <c r="F597" s="53"/>
      <c r="G597" s="53"/>
    </row>
    <row r="598" spans="6:7" x14ac:dyDescent="0.25">
      <c r="F598" s="53"/>
      <c r="G598" s="53"/>
    </row>
    <row r="599" spans="6:7" x14ac:dyDescent="0.25">
      <c r="F599" s="53"/>
      <c r="G599" s="53"/>
    </row>
    <row r="600" spans="6:7" x14ac:dyDescent="0.25">
      <c r="F600" s="53"/>
      <c r="G600" s="53"/>
    </row>
    <row r="601" spans="6:7" x14ac:dyDescent="0.25">
      <c r="F601" s="53"/>
      <c r="G601" s="53"/>
    </row>
    <row r="602" spans="6:7" x14ac:dyDescent="0.25">
      <c r="F602" s="53"/>
      <c r="G602" s="53"/>
    </row>
    <row r="603" spans="6:7" x14ac:dyDescent="0.25">
      <c r="F603" s="53"/>
      <c r="G603" s="53"/>
    </row>
    <row r="604" spans="6:7" x14ac:dyDescent="0.25">
      <c r="F604" s="53"/>
      <c r="G604" s="53"/>
    </row>
    <row r="605" spans="6:7" x14ac:dyDescent="0.25">
      <c r="F605" s="53"/>
      <c r="G605" s="53"/>
    </row>
    <row r="606" spans="6:7" x14ac:dyDescent="0.25">
      <c r="F606" s="53"/>
      <c r="G606" s="53"/>
    </row>
    <row r="607" spans="6:7" x14ac:dyDescent="0.25">
      <c r="F607" s="53"/>
      <c r="G607" s="53"/>
    </row>
    <row r="608" spans="6:7" x14ac:dyDescent="0.25">
      <c r="F608" s="53"/>
      <c r="G608" s="53"/>
    </row>
    <row r="609" spans="6:7" x14ac:dyDescent="0.25">
      <c r="F609" s="53"/>
      <c r="G609" s="53"/>
    </row>
    <row r="610" spans="6:7" x14ac:dyDescent="0.25">
      <c r="F610" s="53"/>
      <c r="G610" s="53"/>
    </row>
    <row r="611" spans="6:7" x14ac:dyDescent="0.25">
      <c r="F611" s="53"/>
      <c r="G611" s="53"/>
    </row>
    <row r="612" spans="6:7" x14ac:dyDescent="0.25">
      <c r="F612" s="53"/>
      <c r="G612" s="53"/>
    </row>
    <row r="613" spans="6:7" x14ac:dyDescent="0.25">
      <c r="F613" s="53"/>
      <c r="G613" s="53"/>
    </row>
    <row r="614" spans="6:7" x14ac:dyDescent="0.25">
      <c r="F614" s="53"/>
      <c r="G614" s="53"/>
    </row>
    <row r="615" spans="6:7" x14ac:dyDescent="0.25">
      <c r="F615" s="53"/>
      <c r="G615" s="53"/>
    </row>
    <row r="616" spans="6:7" x14ac:dyDescent="0.25">
      <c r="F616" s="53"/>
      <c r="G616" s="53"/>
    </row>
    <row r="617" spans="6:7" x14ac:dyDescent="0.25">
      <c r="F617" s="53"/>
      <c r="G617" s="53"/>
    </row>
    <row r="618" spans="6:7" x14ac:dyDescent="0.25">
      <c r="F618" s="53"/>
      <c r="G618" s="53"/>
    </row>
    <row r="619" spans="6:7" x14ac:dyDescent="0.25">
      <c r="F619" s="53"/>
      <c r="G619" s="53"/>
    </row>
    <row r="620" spans="6:7" x14ac:dyDescent="0.25">
      <c r="F620" s="53"/>
      <c r="G620" s="53"/>
    </row>
    <row r="621" spans="6:7" x14ac:dyDescent="0.25">
      <c r="F621" s="53"/>
      <c r="G621" s="53"/>
    </row>
    <row r="622" spans="6:7" x14ac:dyDescent="0.25">
      <c r="F622" s="53"/>
      <c r="G622" s="53"/>
    </row>
    <row r="623" spans="6:7" x14ac:dyDescent="0.25">
      <c r="F623" s="53"/>
      <c r="G623" s="53"/>
    </row>
    <row r="624" spans="6:7" x14ac:dyDescent="0.25">
      <c r="F624" s="53"/>
      <c r="G624" s="53"/>
    </row>
    <row r="625" spans="6:7" x14ac:dyDescent="0.25">
      <c r="F625" s="53"/>
      <c r="G625" s="53"/>
    </row>
    <row r="626" spans="6:7" x14ac:dyDescent="0.25">
      <c r="F626" s="53"/>
      <c r="G626" s="53"/>
    </row>
    <row r="627" spans="6:7" x14ac:dyDescent="0.25">
      <c r="F627" s="53"/>
      <c r="G627" s="53"/>
    </row>
    <row r="628" spans="6:7" x14ac:dyDescent="0.25">
      <c r="F628" s="53"/>
      <c r="G628" s="53"/>
    </row>
    <row r="629" spans="6:7" x14ac:dyDescent="0.25">
      <c r="F629" s="53"/>
      <c r="G629" s="53"/>
    </row>
    <row r="630" spans="6:7" x14ac:dyDescent="0.25">
      <c r="F630" s="53"/>
      <c r="G630" s="53"/>
    </row>
    <row r="631" spans="6:7" x14ac:dyDescent="0.25">
      <c r="F631" s="53"/>
      <c r="G631" s="53"/>
    </row>
    <row r="632" spans="6:7" x14ac:dyDescent="0.25">
      <c r="F632" s="53"/>
      <c r="G632" s="53"/>
    </row>
    <row r="633" spans="6:7" x14ac:dyDescent="0.25">
      <c r="F633" s="53"/>
      <c r="G633" s="53"/>
    </row>
    <row r="634" spans="6:7" x14ac:dyDescent="0.25">
      <c r="F634" s="53"/>
      <c r="G634" s="53"/>
    </row>
    <row r="635" spans="6:7" x14ac:dyDescent="0.25">
      <c r="F635" s="53"/>
      <c r="G635" s="53"/>
    </row>
    <row r="636" spans="6:7" x14ac:dyDescent="0.25">
      <c r="F636" s="53"/>
      <c r="G636" s="53"/>
    </row>
    <row r="637" spans="6:7" x14ac:dyDescent="0.25">
      <c r="F637" s="53"/>
      <c r="G637" s="53"/>
    </row>
    <row r="638" spans="6:7" x14ac:dyDescent="0.25">
      <c r="F638" s="53"/>
      <c r="G638" s="53"/>
    </row>
    <row r="639" spans="6:7" x14ac:dyDescent="0.25">
      <c r="F639" s="53"/>
      <c r="G639" s="53"/>
    </row>
    <row r="640" spans="6:7" x14ac:dyDescent="0.25">
      <c r="F640" s="53"/>
      <c r="G640" s="53"/>
    </row>
    <row r="641" spans="6:7" x14ac:dyDescent="0.25">
      <c r="F641" s="53"/>
      <c r="G641" s="53"/>
    </row>
    <row r="642" spans="6:7" x14ac:dyDescent="0.25">
      <c r="F642" s="53"/>
      <c r="G642" s="53"/>
    </row>
    <row r="643" spans="6:7" x14ac:dyDescent="0.25">
      <c r="F643" s="53"/>
      <c r="G643" s="53"/>
    </row>
    <row r="644" spans="6:7" x14ac:dyDescent="0.25">
      <c r="F644" s="53"/>
      <c r="G644" s="53"/>
    </row>
    <row r="645" spans="6:7" x14ac:dyDescent="0.25">
      <c r="F645" s="53"/>
      <c r="G645" s="53"/>
    </row>
    <row r="646" spans="6:7" x14ac:dyDescent="0.25">
      <c r="F646" s="53"/>
      <c r="G646" s="53"/>
    </row>
    <row r="647" spans="6:7" x14ac:dyDescent="0.25">
      <c r="F647" s="53"/>
      <c r="G647" s="53"/>
    </row>
    <row r="648" spans="6:7" x14ac:dyDescent="0.25">
      <c r="F648" s="53"/>
      <c r="G648" s="53"/>
    </row>
    <row r="649" spans="6:7" x14ac:dyDescent="0.25">
      <c r="F649" s="53"/>
      <c r="G649" s="53"/>
    </row>
    <row r="650" spans="6:7" x14ac:dyDescent="0.25">
      <c r="F650" s="53"/>
      <c r="G650" s="53"/>
    </row>
    <row r="651" spans="6:7" x14ac:dyDescent="0.25">
      <c r="F651" s="53"/>
      <c r="G651" s="53"/>
    </row>
    <row r="652" spans="6:7" x14ac:dyDescent="0.25">
      <c r="F652" s="53"/>
      <c r="G652" s="53"/>
    </row>
    <row r="653" spans="6:7" x14ac:dyDescent="0.25">
      <c r="F653" s="53"/>
      <c r="G653" s="53"/>
    </row>
    <row r="654" spans="6:7" x14ac:dyDescent="0.25">
      <c r="F654" s="53"/>
      <c r="G654" s="53"/>
    </row>
    <row r="655" spans="6:7" x14ac:dyDescent="0.25">
      <c r="F655" s="53"/>
      <c r="G655" s="53"/>
    </row>
    <row r="656" spans="6:7" x14ac:dyDescent="0.25">
      <c r="F656" s="53"/>
      <c r="G656" s="53"/>
    </row>
    <row r="657" spans="6:7" x14ac:dyDescent="0.25">
      <c r="F657" s="53"/>
      <c r="G657" s="53"/>
    </row>
    <row r="658" spans="6:7" x14ac:dyDescent="0.25">
      <c r="F658" s="53"/>
      <c r="G658" s="53"/>
    </row>
    <row r="659" spans="6:7" x14ac:dyDescent="0.25">
      <c r="F659" s="53"/>
      <c r="G659" s="53"/>
    </row>
    <row r="660" spans="6:7" x14ac:dyDescent="0.25">
      <c r="F660" s="53"/>
      <c r="G660" s="53"/>
    </row>
    <row r="661" spans="6:7" x14ac:dyDescent="0.25">
      <c r="F661" s="53"/>
      <c r="G661" s="53"/>
    </row>
    <row r="662" spans="6:7" x14ac:dyDescent="0.25">
      <c r="F662" s="53"/>
      <c r="G662" s="53"/>
    </row>
    <row r="663" spans="6:7" x14ac:dyDescent="0.25">
      <c r="F663" s="53"/>
      <c r="G663" s="53"/>
    </row>
    <row r="664" spans="6:7" x14ac:dyDescent="0.25">
      <c r="F664" s="53"/>
      <c r="G664" s="53"/>
    </row>
    <row r="665" spans="6:7" x14ac:dyDescent="0.25">
      <c r="F665" s="53"/>
      <c r="G665" s="53"/>
    </row>
    <row r="666" spans="6:7" x14ac:dyDescent="0.25">
      <c r="F666" s="53"/>
      <c r="G666" s="53"/>
    </row>
    <row r="667" spans="6:7" x14ac:dyDescent="0.25">
      <c r="F667" s="53"/>
      <c r="G667" s="53"/>
    </row>
    <row r="668" spans="6:7" x14ac:dyDescent="0.25">
      <c r="F668" s="53"/>
      <c r="G668" s="53"/>
    </row>
    <row r="669" spans="6:7" x14ac:dyDescent="0.25">
      <c r="F669" s="53"/>
      <c r="G669" s="53"/>
    </row>
    <row r="670" spans="6:7" x14ac:dyDescent="0.25">
      <c r="F670" s="53"/>
      <c r="G670" s="53"/>
    </row>
    <row r="671" spans="6:7" x14ac:dyDescent="0.25">
      <c r="F671" s="53"/>
      <c r="G671" s="53"/>
    </row>
    <row r="672" spans="6:7" x14ac:dyDescent="0.25">
      <c r="F672" s="53"/>
      <c r="G672" s="53"/>
    </row>
    <row r="673" spans="6:7" x14ac:dyDescent="0.25">
      <c r="F673" s="53"/>
      <c r="G673" s="53"/>
    </row>
    <row r="674" spans="6:7" x14ac:dyDescent="0.25">
      <c r="F674" s="53"/>
      <c r="G674" s="53"/>
    </row>
    <row r="675" spans="6:7" x14ac:dyDescent="0.25">
      <c r="F675" s="53"/>
      <c r="G675" s="53"/>
    </row>
    <row r="676" spans="6:7" x14ac:dyDescent="0.25">
      <c r="F676" s="53"/>
      <c r="G676" s="53"/>
    </row>
    <row r="677" spans="6:7" x14ac:dyDescent="0.25">
      <c r="F677" s="53"/>
      <c r="G677" s="53"/>
    </row>
    <row r="678" spans="6:7" x14ac:dyDescent="0.25">
      <c r="F678" s="53"/>
      <c r="G678" s="53"/>
    </row>
    <row r="679" spans="6:7" x14ac:dyDescent="0.25">
      <c r="F679" s="53"/>
      <c r="G679" s="53"/>
    </row>
    <row r="680" spans="6:7" x14ac:dyDescent="0.25">
      <c r="F680" s="53"/>
      <c r="G680" s="53"/>
    </row>
    <row r="681" spans="6:7" x14ac:dyDescent="0.25">
      <c r="F681" s="53"/>
      <c r="G681" s="53"/>
    </row>
    <row r="682" spans="6:7" x14ac:dyDescent="0.25">
      <c r="F682" s="53"/>
      <c r="G682" s="53"/>
    </row>
    <row r="683" spans="6:7" x14ac:dyDescent="0.25">
      <c r="F683" s="53"/>
      <c r="G683" s="53"/>
    </row>
    <row r="684" spans="6:7" x14ac:dyDescent="0.25">
      <c r="F684" s="53"/>
      <c r="G684" s="53"/>
    </row>
    <row r="685" spans="6:7" x14ac:dyDescent="0.25">
      <c r="F685" s="53"/>
      <c r="G685" s="53"/>
    </row>
    <row r="686" spans="6:7" x14ac:dyDescent="0.25">
      <c r="F686" s="53"/>
      <c r="G686" s="53"/>
    </row>
    <row r="687" spans="6:7" x14ac:dyDescent="0.25">
      <c r="F687" s="53"/>
      <c r="G687" s="53"/>
    </row>
    <row r="688" spans="6:7" x14ac:dyDescent="0.25">
      <c r="F688" s="53"/>
      <c r="G688" s="53"/>
    </row>
    <row r="689" spans="6:7" x14ac:dyDescent="0.25">
      <c r="F689" s="53"/>
      <c r="G689" s="53"/>
    </row>
    <row r="690" spans="6:7" x14ac:dyDescent="0.25">
      <c r="F690" s="53"/>
      <c r="G690" s="53"/>
    </row>
    <row r="691" spans="6:7" x14ac:dyDescent="0.25">
      <c r="F691" s="53"/>
      <c r="G691" s="53"/>
    </row>
    <row r="692" spans="6:7" x14ac:dyDescent="0.25">
      <c r="F692" s="53"/>
      <c r="G692" s="53"/>
    </row>
    <row r="693" spans="6:7" x14ac:dyDescent="0.25">
      <c r="F693" s="53"/>
      <c r="G693" s="53"/>
    </row>
    <row r="694" spans="6:7" x14ac:dyDescent="0.25">
      <c r="F694" s="53"/>
      <c r="G694" s="53"/>
    </row>
    <row r="695" spans="6:7" x14ac:dyDescent="0.25">
      <c r="F695" s="53"/>
      <c r="G695" s="53"/>
    </row>
    <row r="696" spans="6:7" x14ac:dyDescent="0.25">
      <c r="F696" s="53"/>
      <c r="G696" s="53"/>
    </row>
    <row r="697" spans="6:7" x14ac:dyDescent="0.25">
      <c r="F697" s="53"/>
      <c r="G697" s="53"/>
    </row>
    <row r="698" spans="6:7" x14ac:dyDescent="0.25">
      <c r="F698" s="53"/>
      <c r="G698" s="53"/>
    </row>
    <row r="699" spans="6:7" x14ac:dyDescent="0.25">
      <c r="F699" s="53"/>
      <c r="G699" s="53"/>
    </row>
    <row r="700" spans="6:7" x14ac:dyDescent="0.25">
      <c r="F700" s="53"/>
      <c r="G700" s="53"/>
    </row>
    <row r="701" spans="6:7" x14ac:dyDescent="0.25">
      <c r="F701" s="53"/>
      <c r="G701" s="53"/>
    </row>
    <row r="702" spans="6:7" x14ac:dyDescent="0.25">
      <c r="F702" s="53"/>
      <c r="G702" s="53"/>
    </row>
    <row r="703" spans="6:7" x14ac:dyDescent="0.25">
      <c r="F703" s="53"/>
      <c r="G703" s="53"/>
    </row>
    <row r="704" spans="6:7" x14ac:dyDescent="0.25">
      <c r="F704" s="53"/>
      <c r="G704" s="53"/>
    </row>
    <row r="705" spans="6:7" x14ac:dyDescent="0.25">
      <c r="F705" s="53"/>
      <c r="G705" s="53"/>
    </row>
    <row r="706" spans="6:7" x14ac:dyDescent="0.25">
      <c r="F706" s="53"/>
      <c r="G706" s="53"/>
    </row>
    <row r="707" spans="6:7" x14ac:dyDescent="0.25">
      <c r="F707" s="53"/>
      <c r="G707" s="53"/>
    </row>
    <row r="708" spans="6:7" x14ac:dyDescent="0.25">
      <c r="F708" s="53"/>
      <c r="G708" s="53"/>
    </row>
    <row r="709" spans="6:7" x14ac:dyDescent="0.25">
      <c r="F709" s="53"/>
      <c r="G709" s="53"/>
    </row>
    <row r="710" spans="6:7" x14ac:dyDescent="0.25">
      <c r="F710" s="53"/>
      <c r="G710" s="53"/>
    </row>
    <row r="711" spans="6:7" x14ac:dyDescent="0.25">
      <c r="F711" s="53"/>
      <c r="G711" s="53"/>
    </row>
    <row r="712" spans="6:7" x14ac:dyDescent="0.25">
      <c r="F712" s="53"/>
      <c r="G712" s="53"/>
    </row>
    <row r="713" spans="6:7" x14ac:dyDescent="0.25">
      <c r="F713" s="53"/>
      <c r="G713" s="53"/>
    </row>
    <row r="714" spans="6:7" x14ac:dyDescent="0.25">
      <c r="F714" s="53"/>
      <c r="G714" s="53"/>
    </row>
    <row r="715" spans="6:7" x14ac:dyDescent="0.25">
      <c r="F715" s="53"/>
      <c r="G715" s="53"/>
    </row>
    <row r="716" spans="6:7" x14ac:dyDescent="0.25">
      <c r="F716" s="53"/>
      <c r="G716" s="53"/>
    </row>
    <row r="717" spans="6:7" x14ac:dyDescent="0.25">
      <c r="F717" s="53"/>
      <c r="G717" s="53"/>
    </row>
    <row r="718" spans="6:7" x14ac:dyDescent="0.25">
      <c r="F718" s="53"/>
      <c r="G718" s="53"/>
    </row>
    <row r="719" spans="6:7" x14ac:dyDescent="0.25">
      <c r="F719" s="53"/>
      <c r="G719" s="53"/>
    </row>
    <row r="720" spans="6:7" x14ac:dyDescent="0.25">
      <c r="F720" s="53"/>
      <c r="G720" s="53"/>
    </row>
    <row r="721" spans="6:7" x14ac:dyDescent="0.25">
      <c r="F721" s="53"/>
      <c r="G721" s="53"/>
    </row>
    <row r="722" spans="6:7" x14ac:dyDescent="0.25">
      <c r="F722" s="53"/>
      <c r="G722" s="53"/>
    </row>
    <row r="723" spans="6:7" x14ac:dyDescent="0.25">
      <c r="F723" s="53"/>
      <c r="G723" s="53"/>
    </row>
    <row r="724" spans="6:7" x14ac:dyDescent="0.25">
      <c r="F724" s="53"/>
      <c r="G724" s="53"/>
    </row>
    <row r="725" spans="6:7" x14ac:dyDescent="0.25">
      <c r="F725" s="53"/>
      <c r="G725" s="53"/>
    </row>
    <row r="726" spans="6:7" x14ac:dyDescent="0.25">
      <c r="F726" s="53"/>
      <c r="G726" s="53"/>
    </row>
    <row r="727" spans="6:7" x14ac:dyDescent="0.25">
      <c r="F727" s="53"/>
      <c r="G727" s="53"/>
    </row>
    <row r="728" spans="6:7" x14ac:dyDescent="0.25">
      <c r="F728" s="53"/>
      <c r="G728" s="53"/>
    </row>
    <row r="729" spans="6:7" x14ac:dyDescent="0.25">
      <c r="F729" s="53"/>
      <c r="G729" s="53"/>
    </row>
    <row r="730" spans="6:7" x14ac:dyDescent="0.25">
      <c r="F730" s="53"/>
      <c r="G730" s="53"/>
    </row>
    <row r="731" spans="6:7" x14ac:dyDescent="0.25">
      <c r="F731" s="53"/>
      <c r="G731" s="53"/>
    </row>
    <row r="732" spans="6:7" x14ac:dyDescent="0.25">
      <c r="F732" s="53"/>
      <c r="G732" s="53"/>
    </row>
    <row r="733" spans="6:7" x14ac:dyDescent="0.25">
      <c r="F733" s="53"/>
      <c r="G733" s="53"/>
    </row>
    <row r="734" spans="6:7" x14ac:dyDescent="0.25">
      <c r="F734" s="53"/>
      <c r="G734" s="53"/>
    </row>
    <row r="735" spans="6:7" x14ac:dyDescent="0.25">
      <c r="F735" s="53"/>
      <c r="G735" s="53"/>
    </row>
    <row r="736" spans="6:7" x14ac:dyDescent="0.25">
      <c r="F736" s="53"/>
      <c r="G736" s="53"/>
    </row>
    <row r="737" spans="6:7" x14ac:dyDescent="0.25">
      <c r="F737" s="53"/>
      <c r="G737" s="53"/>
    </row>
    <row r="738" spans="6:7" x14ac:dyDescent="0.25">
      <c r="F738" s="53"/>
      <c r="G738" s="53"/>
    </row>
    <row r="739" spans="6:7" x14ac:dyDescent="0.25">
      <c r="F739" s="53"/>
      <c r="G739" s="53"/>
    </row>
    <row r="740" spans="6:7" x14ac:dyDescent="0.25">
      <c r="F740" s="53"/>
      <c r="G740" s="53"/>
    </row>
    <row r="741" spans="6:7" x14ac:dyDescent="0.25">
      <c r="F741" s="53"/>
      <c r="G741" s="53"/>
    </row>
    <row r="742" spans="6:7" x14ac:dyDescent="0.25">
      <c r="F742" s="53"/>
      <c r="G742" s="53"/>
    </row>
    <row r="743" spans="6:7" x14ac:dyDescent="0.25">
      <c r="F743" s="53"/>
      <c r="G743" s="53"/>
    </row>
    <row r="744" spans="6:7" x14ac:dyDescent="0.25">
      <c r="F744" s="53"/>
      <c r="G744" s="53"/>
    </row>
    <row r="745" spans="6:7" x14ac:dyDescent="0.25">
      <c r="F745" s="53"/>
      <c r="G745" s="53"/>
    </row>
    <row r="746" spans="6:7" x14ac:dyDescent="0.25">
      <c r="F746" s="53"/>
      <c r="G746" s="53"/>
    </row>
    <row r="747" spans="6:7" x14ac:dyDescent="0.25">
      <c r="F747" s="53"/>
      <c r="G747" s="53"/>
    </row>
    <row r="748" spans="6:7" x14ac:dyDescent="0.25">
      <c r="F748" s="53"/>
      <c r="G748" s="53"/>
    </row>
    <row r="749" spans="6:7" x14ac:dyDescent="0.25">
      <c r="F749" s="53"/>
      <c r="G749" s="53"/>
    </row>
    <row r="750" spans="6:7" x14ac:dyDescent="0.25">
      <c r="F750" s="53"/>
      <c r="G750" s="53"/>
    </row>
    <row r="751" spans="6:7" x14ac:dyDescent="0.25">
      <c r="F751" s="53"/>
      <c r="G751" s="53"/>
    </row>
    <row r="752" spans="6:7" x14ac:dyDescent="0.25">
      <c r="F752" s="53"/>
      <c r="G752" s="53"/>
    </row>
    <row r="753" spans="6:7" x14ac:dyDescent="0.25">
      <c r="F753" s="53"/>
      <c r="G753" s="53"/>
    </row>
    <row r="754" spans="6:7" x14ac:dyDescent="0.25">
      <c r="F754" s="53"/>
      <c r="G754" s="53"/>
    </row>
    <row r="755" spans="6:7" x14ac:dyDescent="0.25">
      <c r="F755" s="53"/>
      <c r="G755" s="53"/>
    </row>
    <row r="756" spans="6:7" x14ac:dyDescent="0.25">
      <c r="F756" s="53"/>
      <c r="G756" s="53"/>
    </row>
    <row r="757" spans="6:7" x14ac:dyDescent="0.25">
      <c r="F757" s="53"/>
      <c r="G757" s="53"/>
    </row>
    <row r="758" spans="6:7" x14ac:dyDescent="0.25">
      <c r="F758" s="53"/>
      <c r="G758" s="53"/>
    </row>
    <row r="759" spans="6:7" x14ac:dyDescent="0.25">
      <c r="F759" s="53"/>
      <c r="G759" s="53"/>
    </row>
    <row r="760" spans="6:7" x14ac:dyDescent="0.25">
      <c r="F760" s="53"/>
      <c r="G760" s="53"/>
    </row>
    <row r="761" spans="6:7" x14ac:dyDescent="0.25">
      <c r="F761" s="53"/>
      <c r="G761" s="53"/>
    </row>
    <row r="762" spans="6:7" x14ac:dyDescent="0.25">
      <c r="F762" s="53"/>
      <c r="G762" s="53"/>
    </row>
    <row r="763" spans="6:7" x14ac:dyDescent="0.25">
      <c r="F763" s="53"/>
      <c r="G763" s="53"/>
    </row>
    <row r="764" spans="6:7" x14ac:dyDescent="0.25">
      <c r="F764" s="53"/>
      <c r="G764" s="53"/>
    </row>
    <row r="765" spans="6:7" x14ac:dyDescent="0.25">
      <c r="F765" s="53"/>
      <c r="G765" s="53"/>
    </row>
    <row r="766" spans="6:7" x14ac:dyDescent="0.25">
      <c r="F766" s="53"/>
      <c r="G766" s="53"/>
    </row>
    <row r="767" spans="6:7" x14ac:dyDescent="0.25">
      <c r="F767" s="53"/>
      <c r="G767" s="53"/>
    </row>
    <row r="768" spans="6:7" x14ac:dyDescent="0.25">
      <c r="F768" s="53"/>
      <c r="G768" s="53"/>
    </row>
    <row r="769" spans="6:7" x14ac:dyDescent="0.25">
      <c r="F769" s="53"/>
      <c r="G769" s="53"/>
    </row>
    <row r="770" spans="6:7" x14ac:dyDescent="0.25">
      <c r="F770" s="53"/>
      <c r="G770" s="53"/>
    </row>
    <row r="771" spans="6:7" x14ac:dyDescent="0.25">
      <c r="F771" s="53"/>
      <c r="G771" s="53"/>
    </row>
    <row r="772" spans="6:7" x14ac:dyDescent="0.25">
      <c r="F772" s="53"/>
      <c r="G772" s="53"/>
    </row>
    <row r="773" spans="6:7" x14ac:dyDescent="0.25">
      <c r="F773" s="53"/>
      <c r="G773" s="53"/>
    </row>
    <row r="774" spans="6:7" x14ac:dyDescent="0.25">
      <c r="F774" s="53"/>
      <c r="G774" s="53"/>
    </row>
    <row r="775" spans="6:7" x14ac:dyDescent="0.25">
      <c r="F775" s="53"/>
      <c r="G775" s="53"/>
    </row>
    <row r="776" spans="6:7" x14ac:dyDescent="0.25">
      <c r="F776" s="53"/>
      <c r="G776" s="53"/>
    </row>
    <row r="777" spans="6:7" x14ac:dyDescent="0.25">
      <c r="F777" s="53"/>
      <c r="G777" s="53"/>
    </row>
    <row r="778" spans="6:7" x14ac:dyDescent="0.25">
      <c r="F778" s="53"/>
      <c r="G778" s="53"/>
    </row>
    <row r="779" spans="6:7" x14ac:dyDescent="0.25">
      <c r="F779" s="53"/>
      <c r="G779" s="53"/>
    </row>
    <row r="780" spans="6:7" x14ac:dyDescent="0.25">
      <c r="F780" s="53"/>
      <c r="G780" s="53"/>
    </row>
    <row r="781" spans="6:7" x14ac:dyDescent="0.25">
      <c r="F781" s="53"/>
      <c r="G781" s="53"/>
    </row>
    <row r="782" spans="6:7" x14ac:dyDescent="0.25">
      <c r="F782" s="53"/>
      <c r="G782" s="53"/>
    </row>
    <row r="783" spans="6:7" x14ac:dyDescent="0.25">
      <c r="F783" s="53"/>
      <c r="G783" s="53"/>
    </row>
    <row r="784" spans="6:7" x14ac:dyDescent="0.25">
      <c r="F784" s="53"/>
      <c r="G784" s="53"/>
    </row>
    <row r="785" spans="6:7" x14ac:dyDescent="0.25">
      <c r="F785" s="53"/>
      <c r="G785" s="53"/>
    </row>
    <row r="786" spans="6:7" x14ac:dyDescent="0.25">
      <c r="F786" s="53"/>
      <c r="G786" s="53"/>
    </row>
    <row r="787" spans="6:7" x14ac:dyDescent="0.25">
      <c r="F787" s="53"/>
      <c r="G787" s="53"/>
    </row>
    <row r="788" spans="6:7" x14ac:dyDescent="0.25">
      <c r="F788" s="53"/>
      <c r="G788" s="53"/>
    </row>
    <row r="789" spans="6:7" x14ac:dyDescent="0.25">
      <c r="F789" s="53"/>
      <c r="G789" s="53"/>
    </row>
    <row r="790" spans="6:7" x14ac:dyDescent="0.25">
      <c r="F790" s="53"/>
      <c r="G790" s="53"/>
    </row>
    <row r="791" spans="6:7" x14ac:dyDescent="0.25">
      <c r="F791" s="53"/>
      <c r="G791" s="53"/>
    </row>
    <row r="792" spans="6:7" x14ac:dyDescent="0.25">
      <c r="F792" s="53"/>
      <c r="G792" s="53"/>
    </row>
    <row r="793" spans="6:7" x14ac:dyDescent="0.25">
      <c r="F793" s="53"/>
      <c r="G793" s="53"/>
    </row>
    <row r="794" spans="6:7" x14ac:dyDescent="0.25">
      <c r="F794" s="53"/>
      <c r="G794" s="53"/>
    </row>
    <row r="795" spans="6:7" x14ac:dyDescent="0.25">
      <c r="F795" s="53"/>
      <c r="G795" s="53"/>
    </row>
    <row r="796" spans="6:7" x14ac:dyDescent="0.25">
      <c r="F796" s="53"/>
      <c r="G796" s="53"/>
    </row>
    <row r="797" spans="6:7" x14ac:dyDescent="0.25">
      <c r="F797" s="53"/>
      <c r="G797" s="53"/>
    </row>
    <row r="798" spans="6:7" x14ac:dyDescent="0.25">
      <c r="F798" s="53"/>
      <c r="G798" s="53"/>
    </row>
    <row r="799" spans="6:7" x14ac:dyDescent="0.25">
      <c r="F799" s="53"/>
      <c r="G799" s="53"/>
    </row>
    <row r="800" spans="6:7" x14ac:dyDescent="0.25">
      <c r="F800" s="53"/>
      <c r="G800" s="53"/>
    </row>
    <row r="801" spans="6:7" x14ac:dyDescent="0.25">
      <c r="F801" s="53"/>
      <c r="G801" s="53"/>
    </row>
    <row r="802" spans="6:7" x14ac:dyDescent="0.25">
      <c r="F802" s="53"/>
      <c r="G802" s="53"/>
    </row>
    <row r="803" spans="6:7" x14ac:dyDescent="0.25">
      <c r="F803" s="53"/>
      <c r="G803" s="53"/>
    </row>
    <row r="804" spans="6:7" x14ac:dyDescent="0.25">
      <c r="F804" s="53"/>
      <c r="G804" s="53"/>
    </row>
    <row r="805" spans="6:7" x14ac:dyDescent="0.25">
      <c r="F805" s="53"/>
      <c r="G805" s="53"/>
    </row>
    <row r="806" spans="6:7" x14ac:dyDescent="0.25">
      <c r="F806" s="53"/>
      <c r="G806" s="53"/>
    </row>
    <row r="807" spans="6:7" x14ac:dyDescent="0.25">
      <c r="F807" s="53"/>
      <c r="G807" s="53"/>
    </row>
    <row r="808" spans="6:7" x14ac:dyDescent="0.25">
      <c r="F808" s="53"/>
      <c r="G808" s="53"/>
    </row>
    <row r="809" spans="6:7" x14ac:dyDescent="0.25">
      <c r="F809" s="53"/>
      <c r="G809" s="53"/>
    </row>
    <row r="810" spans="6:7" x14ac:dyDescent="0.25">
      <c r="F810" s="53"/>
      <c r="G810" s="53"/>
    </row>
    <row r="811" spans="6:7" x14ac:dyDescent="0.25">
      <c r="F811" s="53"/>
      <c r="G811" s="53"/>
    </row>
    <row r="812" spans="6:7" x14ac:dyDescent="0.25">
      <c r="F812" s="53"/>
      <c r="G812" s="53"/>
    </row>
    <row r="813" spans="6:7" x14ac:dyDescent="0.25">
      <c r="F813" s="53"/>
      <c r="G813" s="53"/>
    </row>
    <row r="814" spans="6:7" x14ac:dyDescent="0.25">
      <c r="F814" s="53"/>
      <c r="G814" s="53"/>
    </row>
    <row r="815" spans="6:7" x14ac:dyDescent="0.25">
      <c r="F815" s="53"/>
      <c r="G815" s="53"/>
    </row>
    <row r="816" spans="6:7" x14ac:dyDescent="0.25">
      <c r="F816" s="53"/>
      <c r="G816" s="53"/>
    </row>
    <row r="817" spans="6:7" x14ac:dyDescent="0.25">
      <c r="F817" s="53"/>
      <c r="G817" s="53"/>
    </row>
    <row r="818" spans="6:7" x14ac:dyDescent="0.25">
      <c r="F818" s="53"/>
      <c r="G818" s="53"/>
    </row>
    <row r="819" spans="6:7" x14ac:dyDescent="0.25">
      <c r="F819" s="53"/>
      <c r="G819" s="53"/>
    </row>
    <row r="820" spans="6:7" x14ac:dyDescent="0.25">
      <c r="F820" s="53"/>
      <c r="G820" s="53"/>
    </row>
    <row r="821" spans="6:7" x14ac:dyDescent="0.25">
      <c r="F821" s="53"/>
      <c r="G821" s="53"/>
    </row>
    <row r="822" spans="6:7" x14ac:dyDescent="0.25">
      <c r="F822" s="53"/>
      <c r="G822" s="53"/>
    </row>
    <row r="823" spans="6:7" x14ac:dyDescent="0.25">
      <c r="F823" s="53"/>
      <c r="G823" s="53"/>
    </row>
    <row r="824" spans="6:7" x14ac:dyDescent="0.25">
      <c r="F824" s="53"/>
      <c r="G824" s="53"/>
    </row>
    <row r="825" spans="6:7" x14ac:dyDescent="0.25">
      <c r="F825" s="53"/>
      <c r="G825" s="53"/>
    </row>
    <row r="826" spans="6:7" x14ac:dyDescent="0.25">
      <c r="F826" s="53"/>
      <c r="G826" s="53"/>
    </row>
    <row r="827" spans="6:7" x14ac:dyDescent="0.25">
      <c r="F827" s="53"/>
      <c r="G827" s="53"/>
    </row>
    <row r="828" spans="6:7" x14ac:dyDescent="0.25">
      <c r="F828" s="53"/>
      <c r="G828" s="53"/>
    </row>
    <row r="829" spans="6:7" x14ac:dyDescent="0.25">
      <c r="F829" s="53"/>
      <c r="G829" s="53"/>
    </row>
    <row r="830" spans="6:7" x14ac:dyDescent="0.25">
      <c r="F830" s="53"/>
      <c r="G830" s="53"/>
    </row>
    <row r="831" spans="6:7" x14ac:dyDescent="0.25">
      <c r="F831" s="53"/>
      <c r="G831" s="53"/>
    </row>
    <row r="832" spans="6:7" x14ac:dyDescent="0.25">
      <c r="F832" s="53"/>
      <c r="G832" s="53"/>
    </row>
    <row r="833" spans="6:7" x14ac:dyDescent="0.25">
      <c r="F833" s="53"/>
      <c r="G833" s="53"/>
    </row>
    <row r="834" spans="6:7" x14ac:dyDescent="0.25">
      <c r="F834" s="53"/>
      <c r="G834" s="53"/>
    </row>
    <row r="835" spans="6:7" x14ac:dyDescent="0.25">
      <c r="F835" s="53"/>
      <c r="G835" s="53"/>
    </row>
    <row r="836" spans="6:7" x14ac:dyDescent="0.25">
      <c r="F836" s="53"/>
      <c r="G836" s="53"/>
    </row>
    <row r="837" spans="6:7" x14ac:dyDescent="0.25">
      <c r="F837" s="53"/>
      <c r="G837" s="53"/>
    </row>
    <row r="838" spans="6:7" x14ac:dyDescent="0.25">
      <c r="F838" s="53"/>
      <c r="G838" s="53"/>
    </row>
    <row r="839" spans="6:7" x14ac:dyDescent="0.25">
      <c r="F839" s="53"/>
      <c r="G839" s="53"/>
    </row>
    <row r="840" spans="6:7" x14ac:dyDescent="0.25">
      <c r="F840" s="53"/>
      <c r="G840" s="53"/>
    </row>
    <row r="841" spans="6:7" x14ac:dyDescent="0.25">
      <c r="F841" s="53"/>
      <c r="G841" s="53"/>
    </row>
    <row r="842" spans="6:7" x14ac:dyDescent="0.25">
      <c r="F842" s="53"/>
      <c r="G842" s="53"/>
    </row>
    <row r="843" spans="6:7" x14ac:dyDescent="0.25">
      <c r="F843" s="53"/>
      <c r="G843" s="53"/>
    </row>
    <row r="844" spans="6:7" x14ac:dyDescent="0.25">
      <c r="F844" s="53"/>
      <c r="G844" s="53"/>
    </row>
    <row r="845" spans="6:7" x14ac:dyDescent="0.25">
      <c r="F845" s="53"/>
      <c r="G845" s="53"/>
    </row>
    <row r="846" spans="6:7" x14ac:dyDescent="0.25">
      <c r="F846" s="53"/>
      <c r="G846" s="53"/>
    </row>
    <row r="847" spans="6:7" x14ac:dyDescent="0.25">
      <c r="F847" s="53"/>
      <c r="G847" s="53"/>
    </row>
    <row r="848" spans="6:7" x14ac:dyDescent="0.25">
      <c r="F848" s="53"/>
      <c r="G848" s="53"/>
    </row>
    <row r="849" spans="6:7" x14ac:dyDescent="0.25">
      <c r="F849" s="53"/>
      <c r="G849" s="53"/>
    </row>
    <row r="850" spans="6:7" x14ac:dyDescent="0.25">
      <c r="F850" s="53"/>
      <c r="G850" s="53"/>
    </row>
    <row r="851" spans="6:7" x14ac:dyDescent="0.25">
      <c r="F851" s="53"/>
      <c r="G851" s="53"/>
    </row>
    <row r="852" spans="6:7" x14ac:dyDescent="0.25">
      <c r="F852" s="53"/>
      <c r="G852" s="53"/>
    </row>
    <row r="853" spans="6:7" x14ac:dyDescent="0.25">
      <c r="F853" s="53"/>
      <c r="G853" s="53"/>
    </row>
    <row r="854" spans="6:7" x14ac:dyDescent="0.25">
      <c r="F854" s="53"/>
      <c r="G854" s="53"/>
    </row>
    <row r="855" spans="6:7" x14ac:dyDescent="0.25">
      <c r="F855" s="53"/>
      <c r="G855" s="53"/>
    </row>
    <row r="856" spans="6:7" x14ac:dyDescent="0.25">
      <c r="F856" s="53"/>
      <c r="G856" s="53"/>
    </row>
    <row r="857" spans="6:7" x14ac:dyDescent="0.25">
      <c r="F857" s="53"/>
      <c r="G857" s="53"/>
    </row>
    <row r="858" spans="6:7" x14ac:dyDescent="0.25">
      <c r="F858" s="53"/>
      <c r="G858" s="53"/>
    </row>
    <row r="859" spans="6:7" x14ac:dyDescent="0.25">
      <c r="F859" s="53"/>
      <c r="G859" s="53"/>
    </row>
    <row r="860" spans="6:7" x14ac:dyDescent="0.25">
      <c r="F860" s="53"/>
      <c r="G860" s="53"/>
    </row>
    <row r="861" spans="6:7" x14ac:dyDescent="0.25">
      <c r="F861" s="53"/>
      <c r="G861" s="53"/>
    </row>
    <row r="862" spans="6:7" x14ac:dyDescent="0.25">
      <c r="F862" s="53"/>
      <c r="G862" s="53"/>
    </row>
    <row r="863" spans="6:7" x14ac:dyDescent="0.25">
      <c r="F863" s="53"/>
      <c r="G863" s="53"/>
    </row>
    <row r="864" spans="6:7" x14ac:dyDescent="0.25">
      <c r="F864" s="53"/>
      <c r="G864" s="53"/>
    </row>
    <row r="865" spans="6:7" x14ac:dyDescent="0.25">
      <c r="F865" s="53"/>
      <c r="G865" s="53"/>
    </row>
    <row r="866" spans="6:7" x14ac:dyDescent="0.25">
      <c r="F866" s="53"/>
      <c r="G866" s="53"/>
    </row>
    <row r="867" spans="6:7" x14ac:dyDescent="0.25">
      <c r="F867" s="53"/>
      <c r="G867" s="53"/>
    </row>
    <row r="868" spans="6:7" x14ac:dyDescent="0.25">
      <c r="F868" s="53"/>
      <c r="G868" s="53"/>
    </row>
    <row r="869" spans="6:7" x14ac:dyDescent="0.25">
      <c r="F869" s="53"/>
      <c r="G869" s="53"/>
    </row>
    <row r="870" spans="6:7" x14ac:dyDescent="0.25">
      <c r="F870" s="53"/>
      <c r="G870" s="53"/>
    </row>
    <row r="871" spans="6:7" x14ac:dyDescent="0.25">
      <c r="F871" s="53"/>
      <c r="G871" s="53"/>
    </row>
    <row r="872" spans="6:7" x14ac:dyDescent="0.25">
      <c r="F872" s="53"/>
      <c r="G872" s="53"/>
    </row>
    <row r="873" spans="6:7" x14ac:dyDescent="0.25">
      <c r="F873" s="53"/>
      <c r="G873" s="53"/>
    </row>
    <row r="874" spans="6:7" x14ac:dyDescent="0.25">
      <c r="F874" s="53"/>
      <c r="G874" s="53"/>
    </row>
    <row r="875" spans="6:7" x14ac:dyDescent="0.25">
      <c r="F875" s="53"/>
      <c r="G875" s="53"/>
    </row>
    <row r="876" spans="6:7" x14ac:dyDescent="0.25">
      <c r="F876" s="53"/>
      <c r="G876" s="53"/>
    </row>
    <row r="877" spans="6:7" x14ac:dyDescent="0.25">
      <c r="F877" s="53"/>
      <c r="G877" s="53"/>
    </row>
    <row r="878" spans="6:7" x14ac:dyDescent="0.25">
      <c r="F878" s="53"/>
      <c r="G878" s="53"/>
    </row>
    <row r="879" spans="6:7" x14ac:dyDescent="0.25">
      <c r="F879" s="53"/>
      <c r="G879" s="53"/>
    </row>
    <row r="880" spans="6:7" x14ac:dyDescent="0.25">
      <c r="F880" s="53"/>
      <c r="G880" s="53"/>
    </row>
    <row r="881" spans="6:7" x14ac:dyDescent="0.25">
      <c r="F881" s="53"/>
      <c r="G881" s="53"/>
    </row>
    <row r="882" spans="6:7" x14ac:dyDescent="0.25">
      <c r="F882" s="53"/>
      <c r="G882" s="53"/>
    </row>
    <row r="883" spans="6:7" x14ac:dyDescent="0.25">
      <c r="F883" s="53"/>
      <c r="G883" s="53"/>
    </row>
    <row r="884" spans="6:7" x14ac:dyDescent="0.25">
      <c r="F884" s="53"/>
      <c r="G884" s="53"/>
    </row>
    <row r="885" spans="6:7" x14ac:dyDescent="0.25">
      <c r="F885" s="53"/>
      <c r="G885" s="53"/>
    </row>
    <row r="886" spans="6:7" x14ac:dyDescent="0.25">
      <c r="F886" s="53"/>
      <c r="G886" s="53"/>
    </row>
    <row r="887" spans="6:7" x14ac:dyDescent="0.25">
      <c r="F887" s="53"/>
      <c r="G887" s="53"/>
    </row>
    <row r="888" spans="6:7" x14ac:dyDescent="0.25">
      <c r="F888" s="53"/>
      <c r="G888" s="53"/>
    </row>
    <row r="889" spans="6:7" x14ac:dyDescent="0.25">
      <c r="F889" s="53"/>
      <c r="G889" s="53"/>
    </row>
    <row r="890" spans="6:7" x14ac:dyDescent="0.25">
      <c r="F890" s="53"/>
      <c r="G890" s="53"/>
    </row>
    <row r="891" spans="6:7" x14ac:dyDescent="0.25">
      <c r="F891" s="53"/>
      <c r="G891" s="53"/>
    </row>
    <row r="892" spans="6:7" x14ac:dyDescent="0.25">
      <c r="F892" s="53"/>
      <c r="G892" s="53"/>
    </row>
    <row r="893" spans="6:7" x14ac:dyDescent="0.25">
      <c r="F893" s="53"/>
      <c r="G893" s="53"/>
    </row>
    <row r="894" spans="6:7" x14ac:dyDescent="0.25">
      <c r="F894" s="53"/>
      <c r="G894" s="53"/>
    </row>
    <row r="895" spans="6:7" x14ac:dyDescent="0.25">
      <c r="F895" s="53"/>
      <c r="G895" s="53"/>
    </row>
    <row r="896" spans="6:7" x14ac:dyDescent="0.25">
      <c r="F896" s="53"/>
      <c r="G896" s="53"/>
    </row>
    <row r="897" spans="6:7" x14ac:dyDescent="0.25">
      <c r="F897" s="53"/>
      <c r="G897" s="53"/>
    </row>
    <row r="898" spans="6:7" x14ac:dyDescent="0.25">
      <c r="F898" s="53"/>
      <c r="G898" s="53"/>
    </row>
    <row r="899" spans="6:7" x14ac:dyDescent="0.25">
      <c r="F899" s="53"/>
      <c r="G899" s="53"/>
    </row>
    <row r="900" spans="6:7" x14ac:dyDescent="0.25">
      <c r="F900" s="53"/>
      <c r="G900" s="53"/>
    </row>
    <row r="901" spans="6:7" x14ac:dyDescent="0.25">
      <c r="F901" s="53"/>
      <c r="G901" s="53"/>
    </row>
    <row r="902" spans="6:7" x14ac:dyDescent="0.25">
      <c r="F902" s="53"/>
      <c r="G902" s="53"/>
    </row>
    <row r="903" spans="6:7" x14ac:dyDescent="0.25">
      <c r="F903" s="53"/>
      <c r="G903" s="53"/>
    </row>
    <row r="904" spans="6:7" x14ac:dyDescent="0.25">
      <c r="F904" s="53"/>
      <c r="G904" s="53"/>
    </row>
    <row r="905" spans="6:7" x14ac:dyDescent="0.25">
      <c r="F905" s="53"/>
      <c r="G905" s="53"/>
    </row>
    <row r="906" spans="6:7" x14ac:dyDescent="0.25">
      <c r="F906" s="53"/>
      <c r="G906" s="53"/>
    </row>
    <row r="907" spans="6:7" x14ac:dyDescent="0.25">
      <c r="F907" s="53"/>
      <c r="G907" s="53"/>
    </row>
    <row r="908" spans="6:7" x14ac:dyDescent="0.25">
      <c r="F908" s="53"/>
      <c r="G908" s="53"/>
    </row>
    <row r="909" spans="6:7" x14ac:dyDescent="0.25">
      <c r="F909" s="53"/>
      <c r="G909" s="53"/>
    </row>
    <row r="910" spans="6:7" x14ac:dyDescent="0.25">
      <c r="F910" s="53"/>
      <c r="G910" s="53"/>
    </row>
    <row r="911" spans="6:7" x14ac:dyDescent="0.25">
      <c r="F911" s="53"/>
      <c r="G911" s="53"/>
    </row>
    <row r="912" spans="6:7" x14ac:dyDescent="0.25">
      <c r="F912" s="53"/>
      <c r="G912" s="53"/>
    </row>
    <row r="913" spans="6:7" x14ac:dyDescent="0.25">
      <c r="F913" s="53"/>
      <c r="G913" s="53"/>
    </row>
    <row r="914" spans="6:7" x14ac:dyDescent="0.25">
      <c r="F914" s="53"/>
      <c r="G914" s="53"/>
    </row>
    <row r="915" spans="6:7" x14ac:dyDescent="0.25">
      <c r="F915" s="53"/>
      <c r="G915" s="53"/>
    </row>
    <row r="916" spans="6:7" x14ac:dyDescent="0.25">
      <c r="F916" s="53"/>
      <c r="G916" s="53"/>
    </row>
    <row r="917" spans="6:7" x14ac:dyDescent="0.25">
      <c r="F917" s="53"/>
      <c r="G917" s="53"/>
    </row>
    <row r="918" spans="6:7" x14ac:dyDescent="0.25">
      <c r="F918" s="53"/>
      <c r="G918" s="53"/>
    </row>
    <row r="919" spans="6:7" x14ac:dyDescent="0.25">
      <c r="F919" s="53"/>
      <c r="G919" s="53"/>
    </row>
    <row r="920" spans="6:7" x14ac:dyDescent="0.25">
      <c r="F920" s="53"/>
      <c r="G920" s="53"/>
    </row>
    <row r="921" spans="6:7" x14ac:dyDescent="0.25">
      <c r="F921" s="53"/>
      <c r="G921" s="53"/>
    </row>
    <row r="922" spans="6:7" x14ac:dyDescent="0.25">
      <c r="F922" s="53"/>
      <c r="G922" s="53"/>
    </row>
    <row r="923" spans="6:7" x14ac:dyDescent="0.25">
      <c r="F923" s="53"/>
      <c r="G923" s="53"/>
    </row>
    <row r="924" spans="6:7" x14ac:dyDescent="0.25">
      <c r="F924" s="53"/>
      <c r="G924" s="53"/>
    </row>
    <row r="925" spans="6:7" x14ac:dyDescent="0.25">
      <c r="F925" s="53"/>
      <c r="G925" s="53"/>
    </row>
    <row r="926" spans="6:7" x14ac:dyDescent="0.25">
      <c r="F926" s="53"/>
      <c r="G926" s="53"/>
    </row>
    <row r="927" spans="6:7" x14ac:dyDescent="0.25">
      <c r="F927" s="53"/>
      <c r="G927" s="53"/>
    </row>
    <row r="928" spans="6:7" x14ac:dyDescent="0.25">
      <c r="F928" s="53"/>
      <c r="G928" s="53"/>
    </row>
    <row r="929" spans="6:7" x14ac:dyDescent="0.25">
      <c r="F929" s="53"/>
      <c r="G929" s="53"/>
    </row>
    <row r="930" spans="6:7" x14ac:dyDescent="0.25">
      <c r="F930" s="53"/>
      <c r="G930" s="53"/>
    </row>
    <row r="931" spans="6:7" x14ac:dyDescent="0.25">
      <c r="F931" s="53"/>
      <c r="G931" s="53"/>
    </row>
    <row r="932" spans="6:7" x14ac:dyDescent="0.25">
      <c r="F932" s="53"/>
      <c r="G932" s="53"/>
    </row>
    <row r="933" spans="6:7" x14ac:dyDescent="0.25">
      <c r="F933" s="53"/>
      <c r="G933" s="53"/>
    </row>
    <row r="934" spans="6:7" x14ac:dyDescent="0.25">
      <c r="F934" s="53"/>
      <c r="G934" s="53"/>
    </row>
    <row r="935" spans="6:7" x14ac:dyDescent="0.25">
      <c r="F935" s="53"/>
      <c r="G935" s="53"/>
    </row>
    <row r="936" spans="6:7" x14ac:dyDescent="0.25">
      <c r="F936" s="53"/>
      <c r="G936" s="53"/>
    </row>
    <row r="937" spans="6:7" x14ac:dyDescent="0.25">
      <c r="F937" s="53"/>
      <c r="G937" s="53"/>
    </row>
    <row r="938" spans="6:7" x14ac:dyDescent="0.25">
      <c r="F938" s="53"/>
      <c r="G938" s="53"/>
    </row>
    <row r="939" spans="6:7" x14ac:dyDescent="0.25">
      <c r="F939" s="53"/>
      <c r="G939" s="53"/>
    </row>
    <row r="940" spans="6:7" x14ac:dyDescent="0.25">
      <c r="F940" s="53"/>
      <c r="G940" s="53"/>
    </row>
    <row r="941" spans="6:7" x14ac:dyDescent="0.25">
      <c r="F941" s="53"/>
      <c r="G941" s="53"/>
    </row>
    <row r="942" spans="6:7" x14ac:dyDescent="0.25">
      <c r="F942" s="53"/>
      <c r="G942" s="53"/>
    </row>
    <row r="943" spans="6:7" x14ac:dyDescent="0.25">
      <c r="F943" s="53"/>
      <c r="G943" s="53"/>
    </row>
    <row r="944" spans="6:7" x14ac:dyDescent="0.25">
      <c r="F944" s="53"/>
      <c r="G944" s="53"/>
    </row>
    <row r="945" spans="6:7" x14ac:dyDescent="0.25">
      <c r="F945" s="53"/>
      <c r="G945" s="53"/>
    </row>
    <row r="946" spans="6:7" x14ac:dyDescent="0.25">
      <c r="F946" s="53"/>
      <c r="G946" s="53"/>
    </row>
    <row r="947" spans="6:7" x14ac:dyDescent="0.25">
      <c r="F947" s="53"/>
      <c r="G947" s="53"/>
    </row>
    <row r="948" spans="6:7" x14ac:dyDescent="0.25">
      <c r="F948" s="53"/>
      <c r="G948" s="53"/>
    </row>
    <row r="949" spans="6:7" x14ac:dyDescent="0.25">
      <c r="F949" s="53"/>
      <c r="G949" s="53"/>
    </row>
    <row r="950" spans="6:7" x14ac:dyDescent="0.25">
      <c r="F950" s="53"/>
      <c r="G950" s="53"/>
    </row>
    <row r="951" spans="6:7" x14ac:dyDescent="0.25">
      <c r="F951" s="53"/>
      <c r="G951" s="53"/>
    </row>
    <row r="952" spans="6:7" x14ac:dyDescent="0.25">
      <c r="F952" s="53"/>
      <c r="G952" s="53"/>
    </row>
    <row r="953" spans="6:7" x14ac:dyDescent="0.25">
      <c r="F953" s="53"/>
      <c r="G953" s="53"/>
    </row>
    <row r="954" spans="6:7" x14ac:dyDescent="0.25">
      <c r="F954" s="53"/>
      <c r="G954" s="53"/>
    </row>
    <row r="955" spans="6:7" x14ac:dyDescent="0.25">
      <c r="F955" s="53"/>
      <c r="G955" s="53"/>
    </row>
    <row r="956" spans="6:7" x14ac:dyDescent="0.25">
      <c r="F956" s="53"/>
      <c r="G956" s="53"/>
    </row>
    <row r="957" spans="6:7" x14ac:dyDescent="0.25">
      <c r="F957" s="53"/>
      <c r="G957" s="53"/>
    </row>
    <row r="958" spans="6:7" x14ac:dyDescent="0.25">
      <c r="F958" s="53"/>
      <c r="G958" s="53"/>
    </row>
    <row r="959" spans="6:7" x14ac:dyDescent="0.25">
      <c r="F959" s="53"/>
      <c r="G959" s="53"/>
    </row>
    <row r="960" spans="6:7" x14ac:dyDescent="0.25">
      <c r="F960" s="53"/>
      <c r="G960" s="53"/>
    </row>
    <row r="961" spans="6:7" x14ac:dyDescent="0.25">
      <c r="F961" s="53"/>
      <c r="G961" s="53"/>
    </row>
    <row r="962" spans="6:7" x14ac:dyDescent="0.25">
      <c r="F962" s="53"/>
      <c r="G962" s="53"/>
    </row>
    <row r="963" spans="6:7" x14ac:dyDescent="0.25">
      <c r="F963" s="53"/>
      <c r="G963" s="53"/>
    </row>
    <row r="964" spans="6:7" x14ac:dyDescent="0.25">
      <c r="F964" s="53"/>
      <c r="G964" s="53"/>
    </row>
    <row r="965" spans="6:7" x14ac:dyDescent="0.25">
      <c r="F965" s="53"/>
      <c r="G965" s="53"/>
    </row>
    <row r="966" spans="6:7" x14ac:dyDescent="0.25">
      <c r="F966" s="53"/>
      <c r="G966" s="53"/>
    </row>
    <row r="967" spans="6:7" x14ac:dyDescent="0.25">
      <c r="F967" s="53"/>
      <c r="G967" s="53"/>
    </row>
    <row r="968" spans="6:7" x14ac:dyDescent="0.25">
      <c r="F968" s="53"/>
      <c r="G968" s="53"/>
    </row>
    <row r="969" spans="6:7" x14ac:dyDescent="0.25">
      <c r="F969" s="53"/>
      <c r="G969" s="53"/>
    </row>
    <row r="970" spans="6:7" x14ac:dyDescent="0.25">
      <c r="F970" s="53"/>
      <c r="G970" s="53"/>
    </row>
    <row r="971" spans="6:7" x14ac:dyDescent="0.25">
      <c r="F971" s="53"/>
      <c r="G971" s="53"/>
    </row>
    <row r="972" spans="6:7" x14ac:dyDescent="0.25">
      <c r="F972" s="53"/>
      <c r="G972" s="53"/>
    </row>
    <row r="973" spans="6:7" x14ac:dyDescent="0.25">
      <c r="F973" s="53"/>
      <c r="G973" s="53"/>
    </row>
    <row r="974" spans="6:7" x14ac:dyDescent="0.25">
      <c r="F974" s="53"/>
      <c r="G974" s="53"/>
    </row>
    <row r="975" spans="6:7" x14ac:dyDescent="0.25">
      <c r="F975" s="53"/>
      <c r="G975" s="53"/>
    </row>
    <row r="976" spans="6:7" x14ac:dyDescent="0.25">
      <c r="F976" s="53"/>
      <c r="G976" s="53"/>
    </row>
    <row r="977" spans="6:7" x14ac:dyDescent="0.25">
      <c r="F977" s="53"/>
      <c r="G977" s="53"/>
    </row>
    <row r="978" spans="6:7" x14ac:dyDescent="0.25">
      <c r="F978" s="53"/>
      <c r="G978" s="53"/>
    </row>
    <row r="979" spans="6:7" x14ac:dyDescent="0.25">
      <c r="F979" s="53"/>
      <c r="G979" s="53"/>
    </row>
    <row r="980" spans="6:7" x14ac:dyDescent="0.25">
      <c r="F980" s="53"/>
      <c r="G980" s="53"/>
    </row>
    <row r="981" spans="6:7" x14ac:dyDescent="0.25">
      <c r="F981" s="53"/>
      <c r="G981" s="53"/>
    </row>
    <row r="982" spans="6:7" x14ac:dyDescent="0.25">
      <c r="F982" s="53"/>
      <c r="G982" s="53"/>
    </row>
    <row r="983" spans="6:7" x14ac:dyDescent="0.25">
      <c r="F983" s="53"/>
      <c r="G983" s="53"/>
    </row>
    <row r="984" spans="6:7" x14ac:dyDescent="0.25">
      <c r="F984" s="53"/>
      <c r="G984" s="53"/>
    </row>
    <row r="985" spans="6:7" x14ac:dyDescent="0.25">
      <c r="F985" s="53"/>
      <c r="G985" s="53"/>
    </row>
    <row r="986" spans="6:7" x14ac:dyDescent="0.25">
      <c r="F986" s="53"/>
      <c r="G986" s="53"/>
    </row>
    <row r="987" spans="6:7" x14ac:dyDescent="0.25">
      <c r="F987" s="53"/>
      <c r="G987" s="53"/>
    </row>
    <row r="988" spans="6:7" x14ac:dyDescent="0.25">
      <c r="F988" s="53"/>
      <c r="G988" s="53"/>
    </row>
    <row r="989" spans="6:7" x14ac:dyDescent="0.25">
      <c r="F989" s="53"/>
      <c r="G989" s="53"/>
    </row>
    <row r="990" spans="6:7" x14ac:dyDescent="0.25">
      <c r="F990" s="53"/>
      <c r="G990" s="53"/>
    </row>
    <row r="991" spans="6:7" x14ac:dyDescent="0.25">
      <c r="F991" s="53"/>
      <c r="G991" s="53"/>
    </row>
    <row r="992" spans="6:7" x14ac:dyDescent="0.25">
      <c r="F992" s="53"/>
      <c r="G992" s="53"/>
    </row>
    <row r="993" spans="6:7" x14ac:dyDescent="0.25">
      <c r="F993" s="53"/>
      <c r="G993" s="53"/>
    </row>
    <row r="994" spans="6:7" x14ac:dyDescent="0.25">
      <c r="F994" s="53"/>
      <c r="G994" s="53"/>
    </row>
    <row r="995" spans="6:7" x14ac:dyDescent="0.25">
      <c r="F995" s="53"/>
      <c r="G995" s="53"/>
    </row>
    <row r="996" spans="6:7" x14ac:dyDescent="0.25">
      <c r="F996" s="53"/>
      <c r="G996" s="53"/>
    </row>
    <row r="997" spans="6:7" x14ac:dyDescent="0.25">
      <c r="F997" s="53"/>
      <c r="G997" s="53"/>
    </row>
    <row r="998" spans="6:7" x14ac:dyDescent="0.25">
      <c r="F998" s="53"/>
      <c r="G998" s="53"/>
    </row>
    <row r="999" spans="6:7" x14ac:dyDescent="0.25">
      <c r="F999" s="53"/>
      <c r="G999" s="53"/>
    </row>
    <row r="1000" spans="6:7" x14ac:dyDescent="0.25">
      <c r="F1000" s="53"/>
      <c r="G1000" s="53"/>
    </row>
    <row r="1001" spans="6:7" x14ac:dyDescent="0.25">
      <c r="F1001" s="53"/>
      <c r="G1001" s="53"/>
    </row>
    <row r="1002" spans="6:7" x14ac:dyDescent="0.25">
      <c r="F1002" s="53"/>
      <c r="G1002" s="53"/>
    </row>
    <row r="1003" spans="6:7" x14ac:dyDescent="0.25">
      <c r="F1003" s="53"/>
      <c r="G1003" s="53"/>
    </row>
    <row r="1004" spans="6:7" x14ac:dyDescent="0.25">
      <c r="F1004" s="53"/>
      <c r="G1004" s="53"/>
    </row>
    <row r="1005" spans="6:7" x14ac:dyDescent="0.25">
      <c r="F1005" s="53"/>
      <c r="G1005" s="53"/>
    </row>
    <row r="1006" spans="6:7" x14ac:dyDescent="0.25">
      <c r="F1006" s="53"/>
      <c r="G1006" s="53"/>
    </row>
    <row r="1007" spans="6:7" x14ac:dyDescent="0.25">
      <c r="F1007" s="53"/>
      <c r="G1007" s="53"/>
    </row>
    <row r="1008" spans="6:7" x14ac:dyDescent="0.25">
      <c r="F1008" s="53"/>
      <c r="G1008" s="53"/>
    </row>
    <row r="1009" spans="6:7" x14ac:dyDescent="0.25">
      <c r="F1009" s="53"/>
      <c r="G1009" s="53"/>
    </row>
    <row r="1010" spans="6:7" x14ac:dyDescent="0.25">
      <c r="F1010" s="53"/>
      <c r="G1010" s="53"/>
    </row>
    <row r="1011" spans="6:7" x14ac:dyDescent="0.25">
      <c r="F1011" s="53"/>
      <c r="G1011" s="53"/>
    </row>
    <row r="1012" spans="6:7" x14ac:dyDescent="0.25">
      <c r="F1012" s="53"/>
      <c r="G1012" s="53"/>
    </row>
    <row r="1013" spans="6:7" x14ac:dyDescent="0.25">
      <c r="F1013" s="53"/>
      <c r="G1013" s="53"/>
    </row>
    <row r="1014" spans="6:7" x14ac:dyDescent="0.25">
      <c r="F1014" s="53"/>
      <c r="G1014" s="53"/>
    </row>
    <row r="1015" spans="6:7" x14ac:dyDescent="0.25">
      <c r="F1015" s="53"/>
      <c r="G1015" s="53"/>
    </row>
    <row r="1016" spans="6:7" x14ac:dyDescent="0.25">
      <c r="F1016" s="53"/>
      <c r="G1016" s="53"/>
    </row>
    <row r="1017" spans="6:7" x14ac:dyDescent="0.25">
      <c r="F1017" s="53"/>
      <c r="G1017" s="53"/>
    </row>
    <row r="1018" spans="6:7" x14ac:dyDescent="0.25">
      <c r="F1018" s="53"/>
      <c r="G1018" s="53"/>
    </row>
    <row r="1019" spans="6:7" x14ac:dyDescent="0.25">
      <c r="F1019" s="53"/>
      <c r="G1019" s="53"/>
    </row>
    <row r="1020" spans="6:7" x14ac:dyDescent="0.25">
      <c r="F1020" s="53"/>
      <c r="G1020" s="53"/>
    </row>
    <row r="1021" spans="6:7" x14ac:dyDescent="0.25">
      <c r="F1021" s="53"/>
      <c r="G1021" s="53"/>
    </row>
    <row r="1022" spans="6:7" x14ac:dyDescent="0.25">
      <c r="F1022" s="53"/>
      <c r="G1022" s="53"/>
    </row>
    <row r="1023" spans="6:7" x14ac:dyDescent="0.25">
      <c r="F1023" s="53"/>
      <c r="G1023" s="53"/>
    </row>
    <row r="1024" spans="6:7" x14ac:dyDescent="0.25">
      <c r="F1024" s="53"/>
      <c r="G1024" s="53"/>
    </row>
    <row r="1025" spans="6:7" x14ac:dyDescent="0.25">
      <c r="F1025" s="53"/>
      <c r="G1025" s="53"/>
    </row>
    <row r="1026" spans="6:7" x14ac:dyDescent="0.25">
      <c r="F1026" s="53"/>
      <c r="G1026" s="53"/>
    </row>
    <row r="1027" spans="6:7" x14ac:dyDescent="0.25">
      <c r="F1027" s="53"/>
      <c r="G1027" s="53"/>
    </row>
    <row r="1028" spans="6:7" x14ac:dyDescent="0.25">
      <c r="F1028" s="53"/>
      <c r="G1028" s="53"/>
    </row>
    <row r="1029" spans="6:7" x14ac:dyDescent="0.25">
      <c r="F1029" s="53"/>
      <c r="G1029" s="53"/>
    </row>
    <row r="1030" spans="6:7" x14ac:dyDescent="0.25">
      <c r="F1030" s="53"/>
      <c r="G1030" s="53"/>
    </row>
    <row r="1031" spans="6:7" x14ac:dyDescent="0.25">
      <c r="F1031" s="53"/>
      <c r="G1031" s="53"/>
    </row>
    <row r="1032" spans="6:7" x14ac:dyDescent="0.25">
      <c r="F1032" s="53"/>
      <c r="G1032" s="53"/>
    </row>
    <row r="1033" spans="6:7" x14ac:dyDescent="0.25">
      <c r="F1033" s="53"/>
      <c r="G1033" s="53"/>
    </row>
    <row r="1034" spans="6:7" x14ac:dyDescent="0.25">
      <c r="F1034" s="53"/>
      <c r="G1034" s="53"/>
    </row>
    <row r="1035" spans="6:7" x14ac:dyDescent="0.25">
      <c r="F1035" s="53"/>
      <c r="G1035" s="53"/>
    </row>
    <row r="1036" spans="6:7" x14ac:dyDescent="0.25">
      <c r="F1036" s="53"/>
      <c r="G1036" s="53"/>
    </row>
    <row r="1037" spans="6:7" x14ac:dyDescent="0.25">
      <c r="F1037" s="53"/>
      <c r="G1037" s="53"/>
    </row>
    <row r="1038" spans="6:7" x14ac:dyDescent="0.25">
      <c r="F1038" s="53"/>
      <c r="G1038" s="53"/>
    </row>
    <row r="1039" spans="6:7" x14ac:dyDescent="0.25">
      <c r="F1039" s="53"/>
      <c r="G1039" s="53"/>
    </row>
    <row r="1040" spans="6:7" x14ac:dyDescent="0.25">
      <c r="F1040" s="53"/>
      <c r="G1040" s="53"/>
    </row>
    <row r="1041" spans="6:7" x14ac:dyDescent="0.25">
      <c r="F1041" s="53"/>
      <c r="G1041" s="53"/>
    </row>
    <row r="1042" spans="6:7" x14ac:dyDescent="0.25">
      <c r="F1042" s="53"/>
      <c r="G1042" s="53"/>
    </row>
    <row r="1043" spans="6:7" x14ac:dyDescent="0.25">
      <c r="F1043" s="53"/>
      <c r="G1043" s="53"/>
    </row>
    <row r="1044" spans="6:7" x14ac:dyDescent="0.25">
      <c r="F1044" s="53"/>
      <c r="G1044" s="53"/>
    </row>
    <row r="1045" spans="6:7" x14ac:dyDescent="0.25">
      <c r="F1045" s="53"/>
      <c r="G1045" s="53"/>
    </row>
    <row r="1046" spans="6:7" x14ac:dyDescent="0.25">
      <c r="F1046" s="53"/>
      <c r="G1046" s="53"/>
    </row>
    <row r="1047" spans="6:7" x14ac:dyDescent="0.25">
      <c r="F1047" s="53"/>
      <c r="G1047" s="53"/>
    </row>
    <row r="1048" spans="6:7" x14ac:dyDescent="0.25">
      <c r="F1048" s="53"/>
      <c r="G1048" s="53"/>
    </row>
    <row r="1049" spans="6:7" x14ac:dyDescent="0.25">
      <c r="F1049" s="53"/>
      <c r="G1049" s="53"/>
    </row>
    <row r="1050" spans="6:7" x14ac:dyDescent="0.25">
      <c r="F1050" s="53"/>
      <c r="G1050" s="53"/>
    </row>
    <row r="1051" spans="6:7" x14ac:dyDescent="0.25">
      <c r="F1051" s="53"/>
      <c r="G1051" s="53"/>
    </row>
    <row r="1052" spans="6:7" x14ac:dyDescent="0.25">
      <c r="F1052" s="53"/>
      <c r="G1052" s="53"/>
    </row>
    <row r="1053" spans="6:7" x14ac:dyDescent="0.25">
      <c r="F1053" s="53"/>
      <c r="G1053" s="53"/>
    </row>
    <row r="1054" spans="6:7" x14ac:dyDescent="0.25">
      <c r="F1054" s="53"/>
      <c r="G1054" s="53"/>
    </row>
    <row r="1055" spans="6:7" x14ac:dyDescent="0.25">
      <c r="F1055" s="53"/>
      <c r="G1055" s="53"/>
    </row>
    <row r="1056" spans="6:7" x14ac:dyDescent="0.25">
      <c r="F1056" s="53"/>
      <c r="G1056" s="53"/>
    </row>
    <row r="1057" spans="6:7" x14ac:dyDescent="0.25">
      <c r="F1057" s="53"/>
      <c r="G1057" s="53"/>
    </row>
    <row r="1058" spans="6:7" x14ac:dyDescent="0.25">
      <c r="F1058" s="53"/>
      <c r="G1058" s="53"/>
    </row>
    <row r="1059" spans="6:7" x14ac:dyDescent="0.25">
      <c r="F1059" s="53"/>
      <c r="G1059" s="53"/>
    </row>
    <row r="1060" spans="6:7" x14ac:dyDescent="0.25">
      <c r="F1060" s="53"/>
      <c r="G1060" s="53"/>
    </row>
    <row r="1061" spans="6:7" x14ac:dyDescent="0.25">
      <c r="F1061" s="53"/>
      <c r="G1061" s="53"/>
    </row>
    <row r="1062" spans="6:7" x14ac:dyDescent="0.25">
      <c r="F1062" s="53"/>
      <c r="G1062" s="53"/>
    </row>
    <row r="1063" spans="6:7" x14ac:dyDescent="0.25">
      <c r="F1063" s="53"/>
      <c r="G1063" s="53"/>
    </row>
    <row r="1064" spans="6:7" x14ac:dyDescent="0.25">
      <c r="F1064" s="53"/>
      <c r="G1064" s="53"/>
    </row>
    <row r="1065" spans="6:7" x14ac:dyDescent="0.25">
      <c r="F1065" s="53"/>
      <c r="G1065" s="53"/>
    </row>
    <row r="1066" spans="6:7" x14ac:dyDescent="0.25">
      <c r="F1066" s="53"/>
      <c r="G1066" s="53"/>
    </row>
    <row r="1067" spans="6:7" x14ac:dyDescent="0.25">
      <c r="F1067" s="53"/>
      <c r="G1067" s="53"/>
    </row>
    <row r="1068" spans="6:7" x14ac:dyDescent="0.25">
      <c r="F1068" s="53"/>
      <c r="G1068" s="53"/>
    </row>
    <row r="1069" spans="6:7" x14ac:dyDescent="0.25">
      <c r="F1069" s="53"/>
      <c r="G1069" s="53"/>
    </row>
    <row r="1070" spans="6:7" x14ac:dyDescent="0.25">
      <c r="F1070" s="53"/>
      <c r="G1070" s="53"/>
    </row>
    <row r="1071" spans="6:7" x14ac:dyDescent="0.25">
      <c r="F1071" s="53"/>
      <c r="G1071" s="53"/>
    </row>
    <row r="1072" spans="6:7" x14ac:dyDescent="0.25">
      <c r="F1072" s="53"/>
      <c r="G1072" s="53"/>
    </row>
    <row r="1073" spans="6:7" x14ac:dyDescent="0.25">
      <c r="F1073" s="53"/>
      <c r="G1073" s="53"/>
    </row>
    <row r="1074" spans="6:7" x14ac:dyDescent="0.25">
      <c r="F1074" s="53"/>
      <c r="G1074" s="53"/>
    </row>
    <row r="1075" spans="6:7" x14ac:dyDescent="0.25">
      <c r="F1075" s="53"/>
      <c r="G1075" s="53"/>
    </row>
    <row r="1076" spans="6:7" x14ac:dyDescent="0.25">
      <c r="F1076" s="53"/>
      <c r="G1076" s="53"/>
    </row>
    <row r="1077" spans="6:7" x14ac:dyDescent="0.25">
      <c r="F1077" s="53"/>
      <c r="G1077" s="53"/>
    </row>
    <row r="1078" spans="6:7" x14ac:dyDescent="0.25">
      <c r="F1078" s="53"/>
      <c r="G1078" s="53"/>
    </row>
    <row r="1079" spans="6:7" x14ac:dyDescent="0.25">
      <c r="F1079" s="53"/>
      <c r="G1079" s="53"/>
    </row>
    <row r="1080" spans="6:7" x14ac:dyDescent="0.25">
      <c r="F1080" s="53"/>
      <c r="G1080" s="53"/>
    </row>
    <row r="1081" spans="6:7" x14ac:dyDescent="0.25">
      <c r="F1081" s="53"/>
      <c r="G1081" s="53"/>
    </row>
    <row r="1082" spans="6:7" x14ac:dyDescent="0.25">
      <c r="F1082" s="53"/>
      <c r="G1082" s="53"/>
    </row>
    <row r="1083" spans="6:7" x14ac:dyDescent="0.25">
      <c r="F1083" s="53"/>
      <c r="G1083" s="53"/>
    </row>
    <row r="1084" spans="6:7" x14ac:dyDescent="0.25">
      <c r="F1084" s="53"/>
      <c r="G1084" s="53"/>
    </row>
    <row r="1085" spans="6:7" x14ac:dyDescent="0.25">
      <c r="F1085" s="53"/>
      <c r="G1085" s="53"/>
    </row>
    <row r="1086" spans="6:7" x14ac:dyDescent="0.25">
      <c r="F1086" s="53"/>
      <c r="G1086" s="53"/>
    </row>
    <row r="1087" spans="6:7" x14ac:dyDescent="0.25">
      <c r="F1087" s="53"/>
      <c r="G1087" s="53"/>
    </row>
    <row r="1088" spans="6:7" x14ac:dyDescent="0.25">
      <c r="F1088" s="53"/>
      <c r="G1088" s="53"/>
    </row>
    <row r="1089" spans="6:7" x14ac:dyDescent="0.25">
      <c r="F1089" s="53"/>
      <c r="G1089" s="53"/>
    </row>
    <row r="1090" spans="6:7" x14ac:dyDescent="0.25">
      <c r="F1090" s="53"/>
      <c r="G1090" s="53"/>
    </row>
    <row r="1091" spans="6:7" x14ac:dyDescent="0.25">
      <c r="F1091" s="53"/>
      <c r="G1091" s="53"/>
    </row>
    <row r="1092" spans="6:7" x14ac:dyDescent="0.25">
      <c r="F1092" s="53"/>
      <c r="G1092" s="53"/>
    </row>
    <row r="1093" spans="6:7" x14ac:dyDescent="0.25">
      <c r="F1093" s="53"/>
      <c r="G1093" s="53"/>
    </row>
    <row r="1094" spans="6:7" x14ac:dyDescent="0.25">
      <c r="F1094" s="53"/>
      <c r="G1094" s="53"/>
    </row>
    <row r="1095" spans="6:7" x14ac:dyDescent="0.25">
      <c r="F1095" s="53"/>
      <c r="G1095" s="53"/>
    </row>
    <row r="1096" spans="6:7" x14ac:dyDescent="0.25">
      <c r="F1096" s="53"/>
      <c r="G1096" s="53"/>
    </row>
    <row r="1097" spans="6:7" x14ac:dyDescent="0.25">
      <c r="F1097" s="53"/>
      <c r="G1097" s="53"/>
    </row>
    <row r="1098" spans="6:7" x14ac:dyDescent="0.25">
      <c r="F1098" s="53"/>
      <c r="G1098" s="53"/>
    </row>
    <row r="1099" spans="6:7" x14ac:dyDescent="0.25">
      <c r="F1099" s="53"/>
      <c r="G1099" s="53"/>
    </row>
    <row r="1100" spans="6:7" x14ac:dyDescent="0.25">
      <c r="F1100" s="53"/>
      <c r="G1100" s="53"/>
    </row>
    <row r="1101" spans="6:7" x14ac:dyDescent="0.25">
      <c r="F1101" s="53"/>
      <c r="G1101" s="53"/>
    </row>
    <row r="1102" spans="6:7" x14ac:dyDescent="0.25">
      <c r="F1102" s="53"/>
      <c r="G1102" s="53"/>
    </row>
    <row r="1103" spans="6:7" x14ac:dyDescent="0.25">
      <c r="F1103" s="53"/>
      <c r="G1103" s="53"/>
    </row>
    <row r="1104" spans="6:7" x14ac:dyDescent="0.25">
      <c r="F1104" s="53"/>
      <c r="G1104" s="53"/>
    </row>
    <row r="1105" spans="6:7" x14ac:dyDescent="0.25">
      <c r="F1105" s="53"/>
      <c r="G1105" s="53"/>
    </row>
    <row r="1106" spans="6:7" x14ac:dyDescent="0.25">
      <c r="F1106" s="53"/>
      <c r="G1106" s="53"/>
    </row>
    <row r="1107" spans="6:7" x14ac:dyDescent="0.25">
      <c r="F1107" s="53"/>
      <c r="G1107" s="53"/>
    </row>
    <row r="1108" spans="6:7" x14ac:dyDescent="0.25">
      <c r="F1108" s="53"/>
      <c r="G1108" s="53"/>
    </row>
    <row r="1109" spans="6:7" x14ac:dyDescent="0.25">
      <c r="F1109" s="53"/>
      <c r="G1109" s="53"/>
    </row>
    <row r="1110" spans="6:7" x14ac:dyDescent="0.25">
      <c r="F1110" s="53"/>
      <c r="G1110" s="53"/>
    </row>
    <row r="1111" spans="6:7" x14ac:dyDescent="0.25">
      <c r="F1111" s="53"/>
      <c r="G1111" s="53"/>
    </row>
    <row r="1112" spans="6:7" x14ac:dyDescent="0.25">
      <c r="F1112" s="53"/>
      <c r="G1112" s="53"/>
    </row>
    <row r="1113" spans="6:7" x14ac:dyDescent="0.25">
      <c r="F1113" s="53"/>
      <c r="G1113" s="53"/>
    </row>
    <row r="1114" spans="6:7" x14ac:dyDescent="0.25">
      <c r="F1114" s="53"/>
      <c r="G1114" s="53"/>
    </row>
  </sheetData>
  <autoFilter ref="A6:AG159">
    <filterColumn colId="0">
      <filters>
        <filter val="1"/>
        <filter val="10"/>
        <filter val="100"/>
        <filter val="101"/>
        <filter val="102"/>
        <filter val="103"/>
        <filter val="104"/>
        <filter val="105"/>
        <filter val="106"/>
        <filter val="107"/>
        <filter val="108"/>
        <filter val="109"/>
        <filter val="11"/>
        <filter val="110"/>
        <filter val="111"/>
        <filter val="112"/>
        <filter val="113"/>
        <filter val="114"/>
        <filter val="115"/>
        <filter val="116"/>
        <filter val="117"/>
        <filter val="118"/>
        <filter val="119"/>
        <filter val="12"/>
        <filter val="120"/>
        <filter val="121"/>
        <filter val="122"/>
        <filter val="123"/>
        <filter val="124"/>
        <filter val="125"/>
        <filter val="126"/>
        <filter val="127"/>
        <filter val="128"/>
        <filter val="129"/>
        <filter val="13"/>
        <filter val="130"/>
        <filter val="131"/>
        <filter val="132"/>
        <filter val="14"/>
        <filter val="15"/>
        <filter val="16"/>
        <filter val="17"/>
        <filter val="18"/>
        <filter val="19"/>
        <filter val="2"/>
        <filter val="20"/>
        <filter val="21"/>
        <filter val="22"/>
        <filter val="23"/>
        <filter val="24"/>
        <filter val="25"/>
        <filter val="26"/>
        <filter val="27"/>
        <filter val="28"/>
        <filter val="29"/>
        <filter val="3"/>
        <filter val="30"/>
        <filter val="31"/>
        <filter val="32"/>
        <filter val="33"/>
        <filter val="34"/>
        <filter val="35"/>
        <filter val="36"/>
        <filter val="37"/>
        <filter val="38"/>
        <filter val="39"/>
        <filter val="4"/>
        <filter val="40"/>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
        <filter val="70"/>
        <filter val="71"/>
        <filter val="72"/>
        <filter val="73"/>
        <filter val="74"/>
        <filter val="75"/>
        <filter val="76"/>
        <filter val="77"/>
        <filter val="78"/>
        <filter val="79"/>
        <filter val="8"/>
        <filter val="80"/>
        <filter val="81"/>
        <filter val="82"/>
        <filter val="83"/>
        <filter val="84"/>
        <filter val="85"/>
        <filter val="86"/>
        <filter val="87"/>
        <filter val="88"/>
        <filter val="89"/>
        <filter val="9"/>
        <filter val="90"/>
        <filter val="91"/>
        <filter val="92"/>
        <filter val="93"/>
        <filter val="94"/>
        <filter val="95"/>
        <filter val="96"/>
        <filter val="97"/>
        <filter val="98"/>
        <filter val="99"/>
      </filters>
    </filterColumn>
    <filterColumn colId="25">
      <filters>
        <filter val="O23011601060000001628"/>
      </filters>
    </filterColumn>
  </autoFilter>
  <mergeCells count="2">
    <mergeCell ref="A3:B3"/>
    <mergeCell ref="A4:B4"/>
  </mergeCells>
  <dataValidations count="2">
    <dataValidation type="list" allowBlank="1" showInputMessage="1" showErrorMessage="1" sqref="O164:P176">
      <formula1>Vigencias</formula1>
    </dataValidation>
    <dataValidation type="list" allowBlank="1" showInputMessage="1" showErrorMessage="1" sqref="Q164:Q176">
      <formula1>INDIRECT(P164)</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'C:\Users\PRENSA\OneDrive\OneDrive - Secretaria Distrital de Gobierno\VIGENCIA 2021\5. CONTRATACIÓN\PLAN ANUAL ADQUISICIONES\[1. PAA La Candelaria v1 27012021.xlsm]Listados desplegables'!#REF!</xm:f>
          </x14:formula1>
          <xm:sqref>E156 N156</xm:sqref>
        </x14:dataValidation>
        <x14:dataValidation type="list" allowBlank="1" showInputMessage="1" showErrorMessage="1">
          <x14:formula1>
            <xm:f>'C:\Users\PRENSA\OneDrive\OneDrive - Secretaria Distrital de Gobierno\VIGENCIA 2021\5. CONTRATACIÓN\PLAN ANUAL ADQUISICIONES\[2. PAA La Candelaria v2 09042021.xlsm]Listados desplegables'!#REF!</xm:f>
          </x14:formula1>
          <xm:sqref>E2</xm:sqref>
        </x14:dataValidation>
        <x14:dataValidation type="list" allowBlank="1" showInputMessage="1" showErrorMessage="1">
          <x14:formula1>
            <xm:f>'C:\Users\PRENSA\OneDrive\OneDrive - Secretaria Distrital de Gobierno\VIGENCIA 2021\PLAN ANUAL ADQUISICIONES\[PAA La Candelaria 27012021 VF.xlsm]archivo de datos'!#REF!</xm:f>
          </x14:formula1>
          <xm:sqref>AG228:AG229 AG150:AG176 AG133:AG147 R181:R183 R179 R164:R176</xm:sqref>
        </x14:dataValidation>
        <x14:dataValidation type="list" allowBlank="1" showInputMessage="1" showErrorMessage="1">
          <x14:formula1>
            <xm:f>'C:\Users\PRENSA\OneDrive\OneDrive - Secretaria Distrital de Gobierno\VIGENCIA 2021\PLAN ANUAL ADQUISICIONES\[PAA La Candelaria 27012021 VF.xlsm]Listados desplegables'!#REF!</xm:f>
          </x14:formula1>
          <xm:sqref>C228:E229 B228 E149:E155 E142:E147 L164:M165 B164:B165 E225:E227 C133:D133 C181:D183 L193:M224 E206:E214 E202 B215:D227 B184:D211 B213:D213 E162:E192 B150:B153 C162:C179 D160:D179 C160 E157:E160 E133:E140 B133:B147 N134:N147 L133:M133 M147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1148"/>
  <sheetViews>
    <sheetView zoomScale="70" zoomScaleNormal="70" workbookViewId="0">
      <pane ySplit="6" topLeftCell="A7" activePane="bottomLeft" state="frozen"/>
      <selection activeCell="B1" sqref="B1"/>
      <selection pane="bottomLeft" activeCell="AA79" sqref="AA79"/>
    </sheetView>
  </sheetViews>
  <sheetFormatPr baseColWidth="10" defaultColWidth="11.42578125" defaultRowHeight="15" x14ac:dyDescent="0.25"/>
  <cols>
    <col min="1" max="1" width="4.42578125" customWidth="1"/>
    <col min="2" max="2" width="6.42578125" customWidth="1"/>
    <col min="3" max="3" width="17.85546875" customWidth="1"/>
    <col min="4" max="4" width="8.140625" customWidth="1"/>
    <col min="5" max="5" width="17.140625" style="5" customWidth="1"/>
    <col min="6" max="6" width="18.5703125" style="5" customWidth="1"/>
    <col min="7" max="7" width="14" customWidth="1"/>
    <col min="8" max="8" width="6" customWidth="1"/>
    <col min="9" max="9" width="13" customWidth="1"/>
    <col min="10" max="10" width="7.42578125" customWidth="1"/>
    <col min="11" max="11" width="6.28515625" customWidth="1"/>
    <col min="12" max="12" width="23.85546875" hidden="1" customWidth="1"/>
    <col min="13" max="13" width="27.85546875" hidden="1" customWidth="1"/>
    <col min="14" max="14" width="19.7109375" hidden="1" customWidth="1"/>
    <col min="15" max="15" width="43.42578125" hidden="1" customWidth="1"/>
    <col min="16" max="17" width="22" hidden="1" customWidth="1"/>
    <col min="18" max="18" width="22.140625" hidden="1" customWidth="1"/>
    <col min="19" max="19" width="44" hidden="1" customWidth="1"/>
    <col min="20" max="20" width="22.42578125" customWidth="1"/>
    <col min="21" max="21" width="10.28515625" customWidth="1"/>
    <col min="22" max="22" width="18.5703125" customWidth="1"/>
    <col min="23" max="23" width="7.42578125" customWidth="1"/>
    <col min="24" max="24" width="8.140625" customWidth="1"/>
    <col min="25" max="25" width="5.42578125" customWidth="1"/>
    <col min="26" max="26" width="7.28515625" style="10" customWidth="1"/>
    <col min="27" max="27" width="11.5703125" customWidth="1"/>
    <col min="28" max="28" width="25" bestFit="1" customWidth="1"/>
    <col min="29" max="29" width="21.42578125" customWidth="1"/>
    <col min="30" max="30" width="16.42578125" customWidth="1"/>
    <col min="31" max="33" width="21.5703125" hidden="1" customWidth="1"/>
    <col min="34" max="34" width="22.28515625" hidden="1" customWidth="1"/>
    <col min="35" max="35" width="19.28515625" hidden="1" customWidth="1"/>
    <col min="36" max="36" width="14.5703125" hidden="1" customWidth="1"/>
    <col min="37" max="37" width="20.85546875" customWidth="1"/>
    <col min="38" max="38" width="16.42578125" customWidth="1"/>
  </cols>
  <sheetData>
    <row r="1" spans="1:39" ht="19.5" customHeight="1" x14ac:dyDescent="0.25">
      <c r="A1" s="80" t="s">
        <v>0</v>
      </c>
      <c r="B1" s="79"/>
      <c r="I1" s="76" t="s">
        <v>1</v>
      </c>
      <c r="W1" s="6"/>
    </row>
    <row r="2" spans="1:39" ht="15" customHeight="1" x14ac:dyDescent="0.25">
      <c r="A2" s="43" t="s">
        <v>2</v>
      </c>
      <c r="B2" s="44"/>
      <c r="C2" s="44"/>
      <c r="D2" s="45" t="s">
        <v>3</v>
      </c>
      <c r="I2" s="77" t="s">
        <v>4</v>
      </c>
      <c r="V2" s="5"/>
      <c r="W2" s="5"/>
      <c r="AL2" s="6"/>
    </row>
    <row r="3" spans="1:39" ht="19.5" thickBot="1" x14ac:dyDescent="0.3">
      <c r="A3" s="412" t="s">
        <v>5</v>
      </c>
      <c r="B3" s="412"/>
      <c r="C3" s="42">
        <v>20</v>
      </c>
      <c r="G3" s="148"/>
      <c r="I3" s="78" t="s">
        <v>6</v>
      </c>
      <c r="L3" s="48"/>
      <c r="T3" s="5"/>
      <c r="V3" s="6"/>
      <c r="W3" s="6"/>
      <c r="AA3" s="48"/>
      <c r="AD3" s="6"/>
      <c r="AF3" s="6"/>
      <c r="AK3" s="6"/>
      <c r="AL3" s="6"/>
    </row>
    <row r="4" spans="1:39" ht="25.5" customHeight="1" thickBot="1" x14ac:dyDescent="0.3">
      <c r="A4" s="413" t="s">
        <v>7</v>
      </c>
      <c r="B4" s="413"/>
      <c r="C4" s="61">
        <v>44557</v>
      </c>
      <c r="D4" s="41" t="s">
        <v>8</v>
      </c>
      <c r="E4" s="70">
        <f>+SUBTOTAL(9,E7:E262)</f>
        <v>311477592</v>
      </c>
      <c r="F4" s="71">
        <f>+SUBTOTAL(9,F7:F262)</f>
        <v>300325871</v>
      </c>
      <c r="G4" s="148"/>
      <c r="T4" s="6"/>
      <c r="V4" s="11"/>
      <c r="W4" s="6"/>
      <c r="Z4" s="119"/>
      <c r="AD4" s="6"/>
      <c r="AK4" s="6"/>
    </row>
    <row r="5" spans="1:39" ht="15.75" thickBot="1" x14ac:dyDescent="0.3">
      <c r="AE5" s="38">
        <f>+SUBTOTAL(9,AE7:AE159)</f>
        <v>104691000</v>
      </c>
      <c r="AF5" s="46">
        <f>+SUBTOTAL(9,AF7:AF166)</f>
        <v>104691000</v>
      </c>
      <c r="AG5" s="46">
        <f>+SUBTOTAL(9,AG7:AG166)</f>
        <v>125139000</v>
      </c>
      <c r="AH5" s="46">
        <f>+SUBTOTAL(9,AH7:AH262)</f>
        <v>129639000</v>
      </c>
      <c r="AI5" s="46">
        <f>+SUBTOTAL(9,AI7:AI262)</f>
        <v>261895954</v>
      </c>
      <c r="AJ5" s="46">
        <f>+SUBTOTAL(9,AJ7:AJ262)</f>
        <v>261895954</v>
      </c>
      <c r="AK5" s="46">
        <f>+SUBTOTAL(9,AK7:AK262)</f>
        <v>292891914</v>
      </c>
      <c r="AL5" s="125"/>
      <c r="AM5" s="6"/>
    </row>
    <row r="6" spans="1:39" s="1" customFormat="1" ht="51" customHeight="1" x14ac:dyDescent="0.25">
      <c r="A6" s="30" t="s">
        <v>9</v>
      </c>
      <c r="B6" s="31" t="s">
        <v>10</v>
      </c>
      <c r="C6" s="31" t="s">
        <v>11</v>
      </c>
      <c r="D6" s="31" t="s">
        <v>12</v>
      </c>
      <c r="E6" s="50" t="s">
        <v>13</v>
      </c>
      <c r="F6" s="32" t="s">
        <v>14</v>
      </c>
      <c r="G6" s="31" t="s">
        <v>15</v>
      </c>
      <c r="H6" s="31" t="s">
        <v>16</v>
      </c>
      <c r="I6" s="31" t="s">
        <v>17</v>
      </c>
      <c r="J6" s="31" t="s">
        <v>18</v>
      </c>
      <c r="K6" s="31" t="s">
        <v>19</v>
      </c>
      <c r="L6" s="31" t="s">
        <v>20</v>
      </c>
      <c r="M6" s="31" t="s">
        <v>21</v>
      </c>
      <c r="N6" s="31" t="s">
        <v>22</v>
      </c>
      <c r="O6" s="31" t="s">
        <v>23</v>
      </c>
      <c r="P6" s="31" t="s">
        <v>24</v>
      </c>
      <c r="Q6" s="31" t="s">
        <v>25</v>
      </c>
      <c r="R6" s="31" t="s">
        <v>26</v>
      </c>
      <c r="S6" s="31" t="s">
        <v>27</v>
      </c>
      <c r="T6" s="31" t="s">
        <v>28</v>
      </c>
      <c r="U6" s="31" t="s">
        <v>29</v>
      </c>
      <c r="V6" s="31" t="s">
        <v>30</v>
      </c>
      <c r="W6" s="31" t="s">
        <v>31</v>
      </c>
      <c r="X6" s="31" t="s">
        <v>32</v>
      </c>
      <c r="Y6" s="31" t="s">
        <v>33</v>
      </c>
      <c r="Z6" s="31" t="s">
        <v>34</v>
      </c>
      <c r="AA6" s="31" t="s">
        <v>35</v>
      </c>
      <c r="AB6" s="31" t="s">
        <v>36</v>
      </c>
      <c r="AC6" s="32" t="s">
        <v>37</v>
      </c>
      <c r="AD6" s="32" t="s">
        <v>38</v>
      </c>
      <c r="AE6" s="32" t="s">
        <v>39</v>
      </c>
      <c r="AF6" s="32" t="s">
        <v>40</v>
      </c>
      <c r="AG6" s="32" t="s">
        <v>41</v>
      </c>
      <c r="AH6" s="32" t="s">
        <v>42</v>
      </c>
      <c r="AI6" s="32" t="s">
        <v>43</v>
      </c>
      <c r="AJ6" s="32" t="s">
        <v>646</v>
      </c>
      <c r="AK6" s="32" t="s">
        <v>914</v>
      </c>
    </row>
    <row r="7" spans="1:39" ht="15" hidden="1" customHeight="1" x14ac:dyDescent="0.25">
      <c r="A7" s="114">
        <v>1</v>
      </c>
      <c r="B7" s="132" t="s">
        <v>44</v>
      </c>
      <c r="C7" s="132" t="s">
        <v>45</v>
      </c>
      <c r="D7" s="139" t="s">
        <v>46</v>
      </c>
      <c r="E7" s="49">
        <v>17899980</v>
      </c>
      <c r="F7" s="49">
        <v>18000000</v>
      </c>
      <c r="G7" s="129">
        <v>44491</v>
      </c>
      <c r="H7" s="130">
        <v>10</v>
      </c>
      <c r="I7" s="129">
        <v>44508</v>
      </c>
      <c r="J7" s="131" t="s">
        <v>47</v>
      </c>
      <c r="K7" s="130">
        <v>1</v>
      </c>
      <c r="L7" s="131" t="s">
        <v>48</v>
      </c>
      <c r="M7" s="131" t="s">
        <v>49</v>
      </c>
      <c r="N7" s="131" t="s">
        <v>50</v>
      </c>
      <c r="O7" s="132" t="s">
        <v>51</v>
      </c>
      <c r="P7" s="132" t="s">
        <v>52</v>
      </c>
      <c r="Q7" s="132" t="s">
        <v>52</v>
      </c>
      <c r="R7" s="132">
        <v>3138324001</v>
      </c>
      <c r="S7" s="132" t="s">
        <v>53</v>
      </c>
      <c r="T7" s="132" t="s">
        <v>54</v>
      </c>
      <c r="U7" s="132" t="s">
        <v>55</v>
      </c>
      <c r="V7" s="188" t="s">
        <v>56</v>
      </c>
      <c r="W7" s="132" t="s">
        <v>57</v>
      </c>
      <c r="X7" s="132" t="s">
        <v>58</v>
      </c>
      <c r="Y7" s="131" t="s">
        <v>49</v>
      </c>
      <c r="Z7" s="131" t="s">
        <v>49</v>
      </c>
      <c r="AA7" s="137" t="s">
        <v>760</v>
      </c>
      <c r="AB7" s="19" t="s">
        <v>59</v>
      </c>
      <c r="AC7" s="20" t="s">
        <v>841</v>
      </c>
      <c r="AD7" s="20" t="s">
        <v>842</v>
      </c>
      <c r="AE7" s="20">
        <v>0</v>
      </c>
      <c r="AF7">
        <v>0</v>
      </c>
      <c r="AG7">
        <v>0</v>
      </c>
      <c r="AH7">
        <v>0</v>
      </c>
      <c r="AI7">
        <v>0</v>
      </c>
      <c r="AJ7">
        <v>0</v>
      </c>
      <c r="AK7" s="6">
        <v>13964550</v>
      </c>
    </row>
    <row r="8" spans="1:39" ht="15" hidden="1" customHeight="1" x14ac:dyDescent="0.25">
      <c r="A8" s="114">
        <v>2</v>
      </c>
      <c r="B8" s="132" t="s">
        <v>44</v>
      </c>
      <c r="C8" s="132" t="s">
        <v>45</v>
      </c>
      <c r="D8" s="139" t="s">
        <v>46</v>
      </c>
      <c r="E8" s="49">
        <v>9495520</v>
      </c>
      <c r="F8" s="49">
        <v>10000000</v>
      </c>
      <c r="G8" s="129">
        <v>44491</v>
      </c>
      <c r="H8" s="130">
        <v>10</v>
      </c>
      <c r="I8" s="129">
        <v>44508</v>
      </c>
      <c r="J8" s="131" t="s">
        <v>47</v>
      </c>
      <c r="K8" s="130">
        <v>1</v>
      </c>
      <c r="L8" s="131" t="s">
        <v>48</v>
      </c>
      <c r="M8" s="131" t="s">
        <v>49</v>
      </c>
      <c r="N8" s="131" t="s">
        <v>50</v>
      </c>
      <c r="O8" s="132" t="s">
        <v>51</v>
      </c>
      <c r="P8" s="132" t="s">
        <v>52</v>
      </c>
      <c r="Q8" s="132" t="s">
        <v>52</v>
      </c>
      <c r="R8" s="132">
        <v>3138324001</v>
      </c>
      <c r="S8" s="132" t="s">
        <v>53</v>
      </c>
      <c r="T8" s="132" t="s">
        <v>761</v>
      </c>
      <c r="U8" s="132" t="s">
        <v>55</v>
      </c>
      <c r="V8" s="188" t="s">
        <v>61</v>
      </c>
      <c r="W8" s="132" t="s">
        <v>62</v>
      </c>
      <c r="X8" s="132" t="s">
        <v>63</v>
      </c>
      <c r="Y8" s="217" t="s">
        <v>49</v>
      </c>
      <c r="Z8" s="217" t="s">
        <v>49</v>
      </c>
      <c r="AA8" s="137" t="s">
        <v>762</v>
      </c>
      <c r="AB8" s="19" t="s">
        <v>59</v>
      </c>
      <c r="AC8" s="20" t="s">
        <v>834</v>
      </c>
      <c r="AD8" s="20" t="s">
        <v>843</v>
      </c>
      <c r="AE8" s="20">
        <v>0</v>
      </c>
      <c r="AF8">
        <v>0</v>
      </c>
      <c r="AG8">
        <v>0</v>
      </c>
      <c r="AH8">
        <v>0</v>
      </c>
      <c r="AI8">
        <v>0</v>
      </c>
      <c r="AJ8">
        <v>0</v>
      </c>
      <c r="AK8" s="6">
        <v>9134800</v>
      </c>
    </row>
    <row r="9" spans="1:39" ht="15" hidden="1" customHeight="1" x14ac:dyDescent="0.25">
      <c r="A9" s="114">
        <v>3</v>
      </c>
      <c r="B9" s="132" t="s">
        <v>44</v>
      </c>
      <c r="C9" s="132" t="s">
        <v>45</v>
      </c>
      <c r="D9" s="132" t="s">
        <v>64</v>
      </c>
      <c r="E9" s="49">
        <v>5464014</v>
      </c>
      <c r="F9" s="49">
        <v>9000000</v>
      </c>
      <c r="G9" s="129">
        <v>44407</v>
      </c>
      <c r="H9" s="130">
        <v>8</v>
      </c>
      <c r="I9" s="129">
        <v>44424</v>
      </c>
      <c r="J9" s="131" t="s">
        <v>47</v>
      </c>
      <c r="K9" s="130">
        <v>1</v>
      </c>
      <c r="L9" s="131" t="s">
        <v>48</v>
      </c>
      <c r="M9" s="131" t="s">
        <v>49</v>
      </c>
      <c r="N9" s="131" t="s">
        <v>50</v>
      </c>
      <c r="O9" s="132" t="s">
        <v>51</v>
      </c>
      <c r="P9" s="132" t="s">
        <v>52</v>
      </c>
      <c r="Q9" s="132" t="s">
        <v>52</v>
      </c>
      <c r="R9" s="132">
        <v>3138324001</v>
      </c>
      <c r="S9" s="132" t="s">
        <v>53</v>
      </c>
      <c r="T9" s="132" t="s">
        <v>65</v>
      </c>
      <c r="U9" s="132" t="s">
        <v>55</v>
      </c>
      <c r="V9" s="188" t="s">
        <v>66</v>
      </c>
      <c r="W9" s="132" t="s">
        <v>67</v>
      </c>
      <c r="X9" s="132" t="s">
        <v>68</v>
      </c>
      <c r="Y9" s="217" t="s">
        <v>49</v>
      </c>
      <c r="Z9" s="217" t="s">
        <v>49</v>
      </c>
      <c r="AA9" s="137" t="s">
        <v>69</v>
      </c>
      <c r="AB9" s="19" t="s">
        <v>59</v>
      </c>
      <c r="AC9" s="20" t="s">
        <v>756</v>
      </c>
      <c r="AD9" s="20" t="s">
        <v>805</v>
      </c>
      <c r="AE9" s="20">
        <v>0</v>
      </c>
      <c r="AF9">
        <v>0</v>
      </c>
      <c r="AG9">
        <v>0</v>
      </c>
      <c r="AH9">
        <v>0</v>
      </c>
      <c r="AI9">
        <v>0</v>
      </c>
      <c r="AJ9">
        <v>0</v>
      </c>
      <c r="AK9" s="6">
        <v>4959000</v>
      </c>
    </row>
    <row r="10" spans="1:39" ht="15" hidden="1" customHeight="1" x14ac:dyDescent="0.25">
      <c r="A10" s="114">
        <v>4</v>
      </c>
      <c r="B10" s="132" t="s">
        <v>44</v>
      </c>
      <c r="C10" s="132" t="s">
        <v>70</v>
      </c>
      <c r="D10" s="132" t="s">
        <v>71</v>
      </c>
      <c r="E10" s="49">
        <v>25000000</v>
      </c>
      <c r="F10" s="49">
        <v>25000000</v>
      </c>
      <c r="G10" s="16">
        <v>44225</v>
      </c>
      <c r="H10" s="17">
        <v>3</v>
      </c>
      <c r="I10" s="16">
        <v>44267</v>
      </c>
      <c r="J10" s="14" t="s">
        <v>47</v>
      </c>
      <c r="K10" s="17">
        <v>12</v>
      </c>
      <c r="L10" s="14" t="s">
        <v>48</v>
      </c>
      <c r="M10" s="14" t="s">
        <v>49</v>
      </c>
      <c r="N10" s="14" t="s">
        <v>50</v>
      </c>
      <c r="O10" s="15" t="s">
        <v>51</v>
      </c>
      <c r="P10" s="15" t="s">
        <v>72</v>
      </c>
      <c r="Q10" s="15" t="s">
        <v>72</v>
      </c>
      <c r="R10" s="15">
        <v>3117334532</v>
      </c>
      <c r="S10" s="15" t="s">
        <v>73</v>
      </c>
      <c r="T10" s="15" t="s">
        <v>74</v>
      </c>
      <c r="U10" s="15" t="s">
        <v>55</v>
      </c>
      <c r="V10" s="18" t="s">
        <v>75</v>
      </c>
      <c r="W10" s="15" t="s">
        <v>76</v>
      </c>
      <c r="X10" s="15" t="s">
        <v>77</v>
      </c>
      <c r="Y10" s="21" t="s">
        <v>49</v>
      </c>
      <c r="Z10" s="14" t="s">
        <v>49</v>
      </c>
      <c r="AA10" s="19" t="s">
        <v>78</v>
      </c>
      <c r="AB10" s="19" t="s">
        <v>59</v>
      </c>
      <c r="AC10" s="20" t="s">
        <v>79</v>
      </c>
      <c r="AD10" s="20" t="s">
        <v>80</v>
      </c>
      <c r="AE10" s="22">
        <v>25000000</v>
      </c>
      <c r="AF10" s="5">
        <v>25000000</v>
      </c>
      <c r="AG10" s="5">
        <v>25000000</v>
      </c>
      <c r="AH10" s="6">
        <v>25000000</v>
      </c>
      <c r="AI10" s="6">
        <v>25000000</v>
      </c>
      <c r="AJ10" s="6">
        <v>25000000</v>
      </c>
      <c r="AK10" s="6">
        <v>25000000</v>
      </c>
    </row>
    <row r="11" spans="1:39" ht="15" hidden="1" customHeight="1" x14ac:dyDescent="0.25">
      <c r="A11" s="114">
        <v>3</v>
      </c>
      <c r="B11" s="132" t="s">
        <v>44</v>
      </c>
      <c r="C11" s="132" t="s">
        <v>45</v>
      </c>
      <c r="D11" s="132" t="s">
        <v>64</v>
      </c>
      <c r="E11" s="49">
        <v>640809</v>
      </c>
      <c r="F11" s="49">
        <v>2000000</v>
      </c>
      <c r="G11" s="16">
        <v>44407</v>
      </c>
      <c r="H11" s="17">
        <v>8</v>
      </c>
      <c r="I11" s="16">
        <v>44424</v>
      </c>
      <c r="J11" s="14" t="s">
        <v>47</v>
      </c>
      <c r="K11" s="17">
        <v>1</v>
      </c>
      <c r="L11" s="14" t="s">
        <v>48</v>
      </c>
      <c r="M11" s="14" t="s">
        <v>49</v>
      </c>
      <c r="N11" s="14" t="s">
        <v>50</v>
      </c>
      <c r="O11" s="15" t="s">
        <v>51</v>
      </c>
      <c r="P11" s="15" t="s">
        <v>52</v>
      </c>
      <c r="Q11" s="15" t="s">
        <v>52</v>
      </c>
      <c r="R11" s="15">
        <v>3138324001</v>
      </c>
      <c r="S11" s="15" t="s">
        <v>53</v>
      </c>
      <c r="T11" s="15" t="s">
        <v>65</v>
      </c>
      <c r="U11" s="15" t="s">
        <v>55</v>
      </c>
      <c r="V11" s="18" t="s">
        <v>81</v>
      </c>
      <c r="W11" s="99" t="s">
        <v>82</v>
      </c>
      <c r="X11" s="15" t="s">
        <v>83</v>
      </c>
      <c r="Y11" s="21" t="s">
        <v>49</v>
      </c>
      <c r="Z11" s="21" t="s">
        <v>49</v>
      </c>
      <c r="AA11" s="19" t="s">
        <v>69</v>
      </c>
      <c r="AB11" s="19" t="s">
        <v>59</v>
      </c>
      <c r="AC11" s="20" t="s">
        <v>756</v>
      </c>
      <c r="AD11" s="20" t="s">
        <v>805</v>
      </c>
      <c r="AE11" s="20">
        <v>0</v>
      </c>
      <c r="AF11">
        <v>0</v>
      </c>
      <c r="AG11">
        <v>0</v>
      </c>
      <c r="AH11">
        <v>0</v>
      </c>
      <c r="AI11">
        <v>0</v>
      </c>
      <c r="AJ11">
        <v>0</v>
      </c>
      <c r="AK11" s="6">
        <v>416000</v>
      </c>
    </row>
    <row r="12" spans="1:39" ht="15" hidden="1" customHeight="1" x14ac:dyDescent="0.25">
      <c r="A12" s="82">
        <v>5</v>
      </c>
      <c r="B12" s="132" t="s">
        <v>44</v>
      </c>
      <c r="C12" s="132" t="s">
        <v>45</v>
      </c>
      <c r="D12" s="132" t="s">
        <v>64</v>
      </c>
      <c r="E12" s="49">
        <v>0</v>
      </c>
      <c r="F12" s="49">
        <v>0</v>
      </c>
      <c r="G12" s="16">
        <v>44442</v>
      </c>
      <c r="H12" s="17">
        <v>9</v>
      </c>
      <c r="I12" s="16">
        <v>44456</v>
      </c>
      <c r="J12" s="14" t="s">
        <v>47</v>
      </c>
      <c r="K12" s="17"/>
      <c r="L12" s="14"/>
      <c r="M12" s="14"/>
      <c r="N12" s="14"/>
      <c r="O12" s="15"/>
      <c r="P12" s="15"/>
      <c r="Q12" s="15"/>
      <c r="R12" s="15"/>
      <c r="S12" s="15"/>
      <c r="T12" s="15" t="s">
        <v>84</v>
      </c>
      <c r="U12" s="15" t="s">
        <v>55</v>
      </c>
      <c r="V12" s="18" t="s">
        <v>81</v>
      </c>
      <c r="W12" s="99" t="s">
        <v>82</v>
      </c>
      <c r="X12" s="15" t="s">
        <v>85</v>
      </c>
      <c r="Y12" s="21" t="s">
        <v>49</v>
      </c>
      <c r="Z12" s="21" t="s">
        <v>49</v>
      </c>
      <c r="AA12" s="19" t="s">
        <v>86</v>
      </c>
      <c r="AB12" s="19" t="s">
        <v>59</v>
      </c>
      <c r="AC12" s="20" t="s">
        <v>60</v>
      </c>
      <c r="AD12" s="20" t="s">
        <v>60</v>
      </c>
      <c r="AE12" s="20">
        <v>0</v>
      </c>
      <c r="AF12">
        <v>0</v>
      </c>
      <c r="AG12">
        <v>0</v>
      </c>
      <c r="AH12">
        <v>0</v>
      </c>
      <c r="AI12">
        <v>0</v>
      </c>
      <c r="AJ12">
        <v>0</v>
      </c>
      <c r="AK12" s="6">
        <v>0</v>
      </c>
    </row>
    <row r="13" spans="1:39" ht="15" hidden="1" customHeight="1" x14ac:dyDescent="0.25">
      <c r="A13" s="114">
        <v>3</v>
      </c>
      <c r="B13" s="132" t="s">
        <v>44</v>
      </c>
      <c r="C13" s="132" t="s">
        <v>45</v>
      </c>
      <c r="D13" s="132" t="s">
        <v>64</v>
      </c>
      <c r="E13" s="8">
        <v>1647767</v>
      </c>
      <c r="F13" s="49">
        <v>3000000</v>
      </c>
      <c r="G13" s="16">
        <v>44407</v>
      </c>
      <c r="H13" s="17">
        <v>8</v>
      </c>
      <c r="I13" s="16">
        <v>44424</v>
      </c>
      <c r="J13" s="14" t="s">
        <v>47</v>
      </c>
      <c r="K13" s="17">
        <v>1</v>
      </c>
      <c r="L13" s="14" t="s">
        <v>48</v>
      </c>
      <c r="M13" s="14" t="s">
        <v>49</v>
      </c>
      <c r="N13" s="14" t="s">
        <v>50</v>
      </c>
      <c r="O13" s="15" t="s">
        <v>51</v>
      </c>
      <c r="P13" s="15" t="s">
        <v>87</v>
      </c>
      <c r="Q13" s="15" t="s">
        <v>87</v>
      </c>
      <c r="R13" s="15">
        <v>3212868515</v>
      </c>
      <c r="S13" s="15" t="s">
        <v>88</v>
      </c>
      <c r="T13" s="15" t="s">
        <v>65</v>
      </c>
      <c r="U13" s="15" t="s">
        <v>55</v>
      </c>
      <c r="V13" s="18" t="s">
        <v>89</v>
      </c>
      <c r="W13" s="99" t="s">
        <v>90</v>
      </c>
      <c r="X13" s="15" t="s">
        <v>91</v>
      </c>
      <c r="Y13" s="21" t="s">
        <v>49</v>
      </c>
      <c r="Z13" s="21" t="s">
        <v>49</v>
      </c>
      <c r="AA13" s="19" t="s">
        <v>69</v>
      </c>
      <c r="AB13" s="19" t="s">
        <v>59</v>
      </c>
      <c r="AC13" s="20" t="s">
        <v>756</v>
      </c>
      <c r="AD13" s="20" t="s">
        <v>805</v>
      </c>
      <c r="AE13" s="20">
        <v>0</v>
      </c>
      <c r="AF13">
        <v>0</v>
      </c>
      <c r="AG13">
        <v>0</v>
      </c>
      <c r="AH13">
        <v>0</v>
      </c>
      <c r="AI13">
        <v>0</v>
      </c>
      <c r="AJ13">
        <v>0</v>
      </c>
      <c r="AK13" s="6">
        <v>782000</v>
      </c>
    </row>
    <row r="14" spans="1:39" ht="15" hidden="1" customHeight="1" x14ac:dyDescent="0.25">
      <c r="A14" s="82">
        <v>6</v>
      </c>
      <c r="B14" s="132" t="s">
        <v>44</v>
      </c>
      <c r="C14" s="132" t="s">
        <v>45</v>
      </c>
      <c r="D14" s="132" t="s">
        <v>64</v>
      </c>
      <c r="E14" s="49">
        <v>0</v>
      </c>
      <c r="F14" s="49">
        <v>0</v>
      </c>
      <c r="G14" s="16">
        <v>44442</v>
      </c>
      <c r="H14" s="17">
        <v>9</v>
      </c>
      <c r="I14" s="16">
        <v>44456</v>
      </c>
      <c r="J14" s="14" t="s">
        <v>47</v>
      </c>
      <c r="K14" s="17">
        <v>1</v>
      </c>
      <c r="L14" s="14"/>
      <c r="M14" s="14"/>
      <c r="N14" s="14"/>
      <c r="O14" s="15"/>
      <c r="P14" s="15"/>
      <c r="Q14" s="15"/>
      <c r="R14" s="15"/>
      <c r="S14" s="15"/>
      <c r="T14" s="15" t="s">
        <v>92</v>
      </c>
      <c r="U14" s="15" t="s">
        <v>55</v>
      </c>
      <c r="V14" s="18" t="s">
        <v>89</v>
      </c>
      <c r="W14" s="99" t="s">
        <v>90</v>
      </c>
      <c r="X14" s="15" t="s">
        <v>91</v>
      </c>
      <c r="Y14" s="21" t="s">
        <v>49</v>
      </c>
      <c r="Z14" s="21" t="s">
        <v>49</v>
      </c>
      <c r="AA14" s="19" t="s">
        <v>93</v>
      </c>
      <c r="AB14" s="19" t="s">
        <v>59</v>
      </c>
      <c r="AC14" s="20" t="s">
        <v>60</v>
      </c>
      <c r="AD14" s="20" t="s">
        <v>60</v>
      </c>
      <c r="AE14" s="20">
        <v>0</v>
      </c>
      <c r="AF14">
        <v>0</v>
      </c>
      <c r="AG14">
        <v>0</v>
      </c>
      <c r="AH14">
        <v>0</v>
      </c>
      <c r="AI14">
        <v>0</v>
      </c>
      <c r="AJ14">
        <v>0</v>
      </c>
      <c r="AK14" s="6">
        <v>0</v>
      </c>
    </row>
    <row r="15" spans="1:39" ht="15" hidden="1" customHeight="1" x14ac:dyDescent="0.25">
      <c r="A15" s="114">
        <v>3</v>
      </c>
      <c r="B15" s="132" t="s">
        <v>94</v>
      </c>
      <c r="C15" s="132" t="s">
        <v>45</v>
      </c>
      <c r="D15" s="132" t="s">
        <v>64</v>
      </c>
      <c r="E15" s="8">
        <v>504070</v>
      </c>
      <c r="F15" s="49">
        <v>2000000</v>
      </c>
      <c r="G15" s="16">
        <v>44407</v>
      </c>
      <c r="H15" s="17">
        <v>8</v>
      </c>
      <c r="I15" s="16">
        <v>44424</v>
      </c>
      <c r="J15" s="14" t="s">
        <v>47</v>
      </c>
      <c r="K15" s="17">
        <v>1</v>
      </c>
      <c r="L15" s="14" t="s">
        <v>48</v>
      </c>
      <c r="M15" s="14" t="s">
        <v>49</v>
      </c>
      <c r="N15" s="14" t="s">
        <v>50</v>
      </c>
      <c r="O15" s="15" t="s">
        <v>51</v>
      </c>
      <c r="P15" s="15" t="s">
        <v>95</v>
      </c>
      <c r="Q15" s="15" t="s">
        <v>95</v>
      </c>
      <c r="R15" s="15">
        <v>3104926713</v>
      </c>
      <c r="S15" s="15" t="s">
        <v>96</v>
      </c>
      <c r="T15" s="15" t="s">
        <v>65</v>
      </c>
      <c r="U15" s="15" t="s">
        <v>55</v>
      </c>
      <c r="V15" s="18" t="s">
        <v>97</v>
      </c>
      <c r="W15" s="99" t="s">
        <v>98</v>
      </c>
      <c r="X15" s="15" t="s">
        <v>99</v>
      </c>
      <c r="Y15" s="21" t="s">
        <v>49</v>
      </c>
      <c r="Z15" s="21" t="s">
        <v>49</v>
      </c>
      <c r="AA15" s="19" t="s">
        <v>69</v>
      </c>
      <c r="AB15" s="19" t="s">
        <v>59</v>
      </c>
      <c r="AC15" s="20" t="s">
        <v>756</v>
      </c>
      <c r="AD15" s="20" t="s">
        <v>805</v>
      </c>
      <c r="AE15" s="20">
        <v>0</v>
      </c>
      <c r="AF15">
        <v>0</v>
      </c>
      <c r="AG15">
        <v>0</v>
      </c>
      <c r="AH15">
        <v>0</v>
      </c>
      <c r="AI15">
        <v>0</v>
      </c>
      <c r="AJ15">
        <v>0</v>
      </c>
      <c r="AK15" s="6">
        <v>298500</v>
      </c>
    </row>
    <row r="16" spans="1:39" ht="15" hidden="1" customHeight="1" x14ac:dyDescent="0.25">
      <c r="A16" s="82">
        <v>7</v>
      </c>
      <c r="B16" s="132" t="s">
        <v>94</v>
      </c>
      <c r="C16" s="132" t="s">
        <v>45</v>
      </c>
      <c r="D16" s="132" t="s">
        <v>64</v>
      </c>
      <c r="E16" s="49">
        <v>0</v>
      </c>
      <c r="F16" s="49">
        <v>0</v>
      </c>
      <c r="G16" s="16">
        <v>44386</v>
      </c>
      <c r="H16" s="17">
        <v>7</v>
      </c>
      <c r="I16" s="16">
        <v>44404</v>
      </c>
      <c r="J16" s="14" t="s">
        <v>101</v>
      </c>
      <c r="K16" s="17">
        <v>45</v>
      </c>
      <c r="L16" s="14"/>
      <c r="M16" s="14"/>
      <c r="N16" s="14"/>
      <c r="O16" s="15"/>
      <c r="P16" s="15"/>
      <c r="Q16" s="15"/>
      <c r="R16" s="15"/>
      <c r="S16" s="15"/>
      <c r="T16" s="132" t="s">
        <v>755</v>
      </c>
      <c r="U16" s="15" t="s">
        <v>55</v>
      </c>
      <c r="V16" s="18" t="s">
        <v>97</v>
      </c>
      <c r="W16" s="99" t="s">
        <v>98</v>
      </c>
      <c r="X16" s="15" t="s">
        <v>102</v>
      </c>
      <c r="Y16" s="21" t="s">
        <v>49</v>
      </c>
      <c r="Z16" s="21" t="s">
        <v>49</v>
      </c>
      <c r="AA16" s="19" t="s">
        <v>103</v>
      </c>
      <c r="AB16" s="19" t="s">
        <v>59</v>
      </c>
      <c r="AC16" s="20" t="s">
        <v>100</v>
      </c>
      <c r="AD16" s="20" t="s">
        <v>60</v>
      </c>
      <c r="AE16" s="20">
        <v>0</v>
      </c>
      <c r="AF16">
        <v>0</v>
      </c>
      <c r="AG16">
        <v>0</v>
      </c>
      <c r="AH16">
        <v>0</v>
      </c>
      <c r="AI16">
        <v>0</v>
      </c>
      <c r="AJ16">
        <v>0</v>
      </c>
      <c r="AK16" s="6">
        <v>0</v>
      </c>
    </row>
    <row r="17" spans="1:37" ht="15" hidden="1" customHeight="1" x14ac:dyDescent="0.25">
      <c r="A17" s="114">
        <v>8</v>
      </c>
      <c r="B17" s="132" t="s">
        <v>44</v>
      </c>
      <c r="C17" s="132" t="s">
        <v>104</v>
      </c>
      <c r="D17" s="132" t="s">
        <v>105</v>
      </c>
      <c r="E17" s="49">
        <v>1000000</v>
      </c>
      <c r="F17" s="49">
        <f>1000000+7947800</f>
        <v>8947800</v>
      </c>
      <c r="G17" s="16">
        <v>44423</v>
      </c>
      <c r="H17" s="17">
        <v>9</v>
      </c>
      <c r="I17" s="16">
        <v>44454</v>
      </c>
      <c r="J17" s="14" t="s">
        <v>47</v>
      </c>
      <c r="K17" s="17">
        <v>12</v>
      </c>
      <c r="L17" s="14" t="s">
        <v>48</v>
      </c>
      <c r="M17" s="14" t="s">
        <v>49</v>
      </c>
      <c r="N17" s="14" t="s">
        <v>50</v>
      </c>
      <c r="O17" s="15" t="s">
        <v>51</v>
      </c>
      <c r="P17" s="15" t="s">
        <v>87</v>
      </c>
      <c r="Q17" s="15" t="s">
        <v>87</v>
      </c>
      <c r="R17" s="15">
        <v>3212868515</v>
      </c>
      <c r="S17" s="15" t="s">
        <v>88</v>
      </c>
      <c r="T17" s="15" t="s">
        <v>106</v>
      </c>
      <c r="U17" s="15" t="s">
        <v>55</v>
      </c>
      <c r="V17" s="18" t="s">
        <v>107</v>
      </c>
      <c r="W17" s="15" t="s">
        <v>108</v>
      </c>
      <c r="X17" s="15" t="s">
        <v>109</v>
      </c>
      <c r="Y17" s="21" t="s">
        <v>49</v>
      </c>
      <c r="Z17" s="21" t="s">
        <v>49</v>
      </c>
      <c r="AA17" s="19" t="s">
        <v>110</v>
      </c>
      <c r="AB17" s="19" t="s">
        <v>59</v>
      </c>
      <c r="AC17" s="20" t="s">
        <v>60</v>
      </c>
      <c r="AD17" s="20" t="s">
        <v>60</v>
      </c>
      <c r="AE17" s="20">
        <v>0</v>
      </c>
      <c r="AF17">
        <v>0</v>
      </c>
      <c r="AG17">
        <v>0</v>
      </c>
      <c r="AH17">
        <v>0</v>
      </c>
      <c r="AI17">
        <v>0</v>
      </c>
      <c r="AJ17">
        <v>0</v>
      </c>
      <c r="AK17" s="6">
        <v>0</v>
      </c>
    </row>
    <row r="18" spans="1:37" ht="15" hidden="1" customHeight="1" x14ac:dyDescent="0.25">
      <c r="A18" s="82">
        <v>9</v>
      </c>
      <c r="B18" s="15" t="s">
        <v>94</v>
      </c>
      <c r="C18" s="15" t="s">
        <v>45</v>
      </c>
      <c r="D18" s="15" t="s">
        <v>111</v>
      </c>
      <c r="E18" s="281">
        <v>965264</v>
      </c>
      <c r="F18" s="49">
        <v>965264</v>
      </c>
      <c r="G18" s="16">
        <v>44221</v>
      </c>
      <c r="H18" s="17">
        <v>2</v>
      </c>
      <c r="I18" s="16">
        <v>44228</v>
      </c>
      <c r="J18" s="14" t="s">
        <v>101</v>
      </c>
      <c r="K18" s="17">
        <v>39</v>
      </c>
      <c r="L18" s="14" t="s">
        <v>48</v>
      </c>
      <c r="M18" s="14" t="s">
        <v>49</v>
      </c>
      <c r="N18" s="14" t="s">
        <v>50</v>
      </c>
      <c r="O18" s="15" t="s">
        <v>51</v>
      </c>
      <c r="P18" s="15" t="s">
        <v>87</v>
      </c>
      <c r="Q18" s="15" t="s">
        <v>87</v>
      </c>
      <c r="R18" s="15">
        <v>3212868515</v>
      </c>
      <c r="S18" s="15" t="s">
        <v>88</v>
      </c>
      <c r="T18" s="15" t="s">
        <v>112</v>
      </c>
      <c r="U18" s="15" t="s">
        <v>55</v>
      </c>
      <c r="V18" s="18" t="s">
        <v>113</v>
      </c>
      <c r="W18" s="15" t="s">
        <v>114</v>
      </c>
      <c r="X18" s="15" t="s">
        <v>115</v>
      </c>
      <c r="Y18" s="21" t="s">
        <v>49</v>
      </c>
      <c r="Z18" s="21" t="s">
        <v>49</v>
      </c>
      <c r="AA18" s="19" t="s">
        <v>116</v>
      </c>
      <c r="AB18" s="19" t="s">
        <v>59</v>
      </c>
      <c r="AC18" s="20" t="s">
        <v>117</v>
      </c>
      <c r="AD18" s="20" t="s">
        <v>118</v>
      </c>
      <c r="AE18" s="22">
        <v>965264</v>
      </c>
      <c r="AF18" s="22">
        <v>965264</v>
      </c>
      <c r="AG18" s="22">
        <v>965264</v>
      </c>
      <c r="AH18" s="48">
        <v>965264</v>
      </c>
      <c r="AI18" s="48">
        <v>965264</v>
      </c>
      <c r="AJ18" s="48">
        <v>965264</v>
      </c>
      <c r="AK18" s="6">
        <v>965264</v>
      </c>
    </row>
    <row r="19" spans="1:37" ht="15" hidden="1" customHeight="1" x14ac:dyDescent="0.25">
      <c r="A19" s="82">
        <v>9</v>
      </c>
      <c r="B19" s="15" t="s">
        <v>94</v>
      </c>
      <c r="C19" s="15" t="s">
        <v>45</v>
      </c>
      <c r="D19" s="15" t="s">
        <v>111</v>
      </c>
      <c r="E19" s="281">
        <v>2129541</v>
      </c>
      <c r="F19" s="49">
        <v>2129541</v>
      </c>
      <c r="G19" s="16">
        <v>44221</v>
      </c>
      <c r="H19" s="17">
        <v>2</v>
      </c>
      <c r="I19" s="16">
        <v>44228</v>
      </c>
      <c r="J19" s="14" t="s">
        <v>101</v>
      </c>
      <c r="K19" s="17">
        <v>39</v>
      </c>
      <c r="L19" s="14" t="s">
        <v>48</v>
      </c>
      <c r="M19" s="14" t="s">
        <v>49</v>
      </c>
      <c r="N19" s="14" t="s">
        <v>50</v>
      </c>
      <c r="O19" s="15" t="s">
        <v>51</v>
      </c>
      <c r="P19" s="15" t="s">
        <v>87</v>
      </c>
      <c r="Q19" s="15" t="s">
        <v>87</v>
      </c>
      <c r="R19" s="15">
        <v>3212868515</v>
      </c>
      <c r="S19" s="15" t="s">
        <v>88</v>
      </c>
      <c r="T19" s="15" t="s">
        <v>112</v>
      </c>
      <c r="U19" s="15" t="s">
        <v>55</v>
      </c>
      <c r="V19" s="18" t="s">
        <v>119</v>
      </c>
      <c r="W19" s="15" t="s">
        <v>120</v>
      </c>
      <c r="X19" s="15" t="s">
        <v>115</v>
      </c>
      <c r="Y19" s="21" t="s">
        <v>49</v>
      </c>
      <c r="Z19" s="21" t="s">
        <v>49</v>
      </c>
      <c r="AA19" s="19" t="s">
        <v>116</v>
      </c>
      <c r="AB19" s="19" t="s">
        <v>59</v>
      </c>
      <c r="AC19" s="20" t="s">
        <v>117</v>
      </c>
      <c r="AD19" s="20" t="s">
        <v>118</v>
      </c>
      <c r="AE19" s="23">
        <v>2129541</v>
      </c>
      <c r="AF19" s="23">
        <v>2129541</v>
      </c>
      <c r="AG19" s="23">
        <v>2129541</v>
      </c>
      <c r="AH19" s="48">
        <v>2129541</v>
      </c>
      <c r="AI19" s="48">
        <v>2129541</v>
      </c>
      <c r="AJ19" s="48">
        <v>2129541</v>
      </c>
      <c r="AK19" s="6">
        <v>2129541</v>
      </c>
    </row>
    <row r="20" spans="1:37" ht="15" hidden="1" customHeight="1" x14ac:dyDescent="0.25">
      <c r="A20" s="82">
        <v>9</v>
      </c>
      <c r="B20" s="15" t="s">
        <v>94</v>
      </c>
      <c r="C20" s="15" t="s">
        <v>45</v>
      </c>
      <c r="D20" s="15" t="s">
        <v>111</v>
      </c>
      <c r="E20" s="281">
        <v>1035006</v>
      </c>
      <c r="F20" s="49">
        <v>1035006</v>
      </c>
      <c r="G20" s="16">
        <v>44221</v>
      </c>
      <c r="H20" s="17">
        <v>2</v>
      </c>
      <c r="I20" s="16">
        <v>44228</v>
      </c>
      <c r="J20" s="14" t="s">
        <v>101</v>
      </c>
      <c r="K20" s="17">
        <v>39</v>
      </c>
      <c r="L20" s="14" t="s">
        <v>48</v>
      </c>
      <c r="M20" s="14" t="s">
        <v>49</v>
      </c>
      <c r="N20" s="14" t="s">
        <v>50</v>
      </c>
      <c r="O20" s="15" t="s">
        <v>51</v>
      </c>
      <c r="P20" s="15" t="s">
        <v>87</v>
      </c>
      <c r="Q20" s="15" t="s">
        <v>87</v>
      </c>
      <c r="R20" s="15">
        <v>3212868515</v>
      </c>
      <c r="S20" s="15" t="s">
        <v>88</v>
      </c>
      <c r="T20" s="15" t="s">
        <v>112</v>
      </c>
      <c r="U20" s="15" t="s">
        <v>55</v>
      </c>
      <c r="V20" s="18" t="s">
        <v>121</v>
      </c>
      <c r="W20" s="15" t="s">
        <v>122</v>
      </c>
      <c r="X20" s="15" t="s">
        <v>115</v>
      </c>
      <c r="Y20" s="21" t="s">
        <v>49</v>
      </c>
      <c r="Z20" s="21" t="s">
        <v>49</v>
      </c>
      <c r="AA20" s="19" t="s">
        <v>116</v>
      </c>
      <c r="AB20" s="19" t="s">
        <v>59</v>
      </c>
      <c r="AC20" s="20" t="s">
        <v>117</v>
      </c>
      <c r="AD20" s="20" t="s">
        <v>118</v>
      </c>
      <c r="AE20" s="22">
        <v>1035006</v>
      </c>
      <c r="AF20" s="22">
        <v>1035006</v>
      </c>
      <c r="AG20" s="22">
        <v>1035006</v>
      </c>
      <c r="AH20" s="48">
        <v>1035006</v>
      </c>
      <c r="AI20" s="48">
        <v>1035006</v>
      </c>
      <c r="AJ20" s="48">
        <v>1035006</v>
      </c>
      <c r="AK20" s="48">
        <v>1035006</v>
      </c>
    </row>
    <row r="21" spans="1:37" ht="15" hidden="1" customHeight="1" x14ac:dyDescent="0.25">
      <c r="A21" s="33">
        <v>10</v>
      </c>
      <c r="B21" s="15" t="s">
        <v>44</v>
      </c>
      <c r="C21" s="15" t="s">
        <v>123</v>
      </c>
      <c r="D21" s="15" t="s">
        <v>111</v>
      </c>
      <c r="E21" s="49">
        <v>14534736</v>
      </c>
      <c r="F21" s="49">
        <f>+E21-6973007</f>
        <v>7561729</v>
      </c>
      <c r="G21" s="16">
        <v>44221</v>
      </c>
      <c r="H21" s="17">
        <v>3</v>
      </c>
      <c r="I21" s="16">
        <v>44268</v>
      </c>
      <c r="J21" s="14" t="s">
        <v>47</v>
      </c>
      <c r="K21" s="17">
        <v>12</v>
      </c>
      <c r="L21" s="14" t="s">
        <v>48</v>
      </c>
      <c r="M21" s="14" t="s">
        <v>49</v>
      </c>
      <c r="N21" s="14" t="s">
        <v>50</v>
      </c>
      <c r="O21" s="15" t="s">
        <v>51</v>
      </c>
      <c r="P21" s="15" t="s">
        <v>87</v>
      </c>
      <c r="Q21" s="15" t="s">
        <v>87</v>
      </c>
      <c r="R21" s="15">
        <v>3212868515</v>
      </c>
      <c r="S21" s="15" t="s">
        <v>88</v>
      </c>
      <c r="T21" s="15" t="s">
        <v>124</v>
      </c>
      <c r="U21" s="15" t="s">
        <v>55</v>
      </c>
      <c r="V21" s="18" t="s">
        <v>113</v>
      </c>
      <c r="W21" s="15" t="s">
        <v>114</v>
      </c>
      <c r="X21" s="15" t="s">
        <v>125</v>
      </c>
      <c r="Y21" s="21" t="s">
        <v>49</v>
      </c>
      <c r="Z21" s="21" t="s">
        <v>49</v>
      </c>
      <c r="AA21" s="19" t="s">
        <v>116</v>
      </c>
      <c r="AB21" s="19" t="s">
        <v>59</v>
      </c>
      <c r="AC21" s="20" t="s">
        <v>126</v>
      </c>
      <c r="AD21" s="20" t="s">
        <v>127</v>
      </c>
      <c r="AE21" s="22">
        <v>7560163</v>
      </c>
      <c r="AF21" s="22">
        <v>7560163</v>
      </c>
      <c r="AG21" s="22">
        <v>7560163</v>
      </c>
      <c r="AH21" s="48">
        <v>7560163</v>
      </c>
      <c r="AI21" s="48">
        <v>7560163</v>
      </c>
      <c r="AJ21" s="48">
        <v>7560163</v>
      </c>
      <c r="AK21" s="48">
        <v>7560163</v>
      </c>
    </row>
    <row r="22" spans="1:37" ht="15" hidden="1" customHeight="1" x14ac:dyDescent="0.25">
      <c r="A22" s="33">
        <v>10</v>
      </c>
      <c r="B22" s="15" t="s">
        <v>44</v>
      </c>
      <c r="C22" s="15" t="s">
        <v>123</v>
      </c>
      <c r="D22" s="15" t="s">
        <v>111</v>
      </c>
      <c r="E22" s="49">
        <v>16370459</v>
      </c>
      <c r="F22" s="49">
        <f>+E22+1701137</f>
        <v>18071596</v>
      </c>
      <c r="G22" s="16">
        <v>44221</v>
      </c>
      <c r="H22" s="17">
        <v>3</v>
      </c>
      <c r="I22" s="16">
        <v>44268</v>
      </c>
      <c r="J22" s="14" t="s">
        <v>47</v>
      </c>
      <c r="K22" s="17">
        <v>12</v>
      </c>
      <c r="L22" s="14" t="s">
        <v>48</v>
      </c>
      <c r="M22" s="14" t="s">
        <v>49</v>
      </c>
      <c r="N22" s="14" t="s">
        <v>50</v>
      </c>
      <c r="O22" s="15" t="s">
        <v>51</v>
      </c>
      <c r="P22" s="15" t="s">
        <v>87</v>
      </c>
      <c r="Q22" s="15" t="s">
        <v>87</v>
      </c>
      <c r="R22" s="15">
        <v>3212868515</v>
      </c>
      <c r="S22" s="15" t="s">
        <v>88</v>
      </c>
      <c r="T22" s="15" t="s">
        <v>124</v>
      </c>
      <c r="U22" s="15" t="s">
        <v>55</v>
      </c>
      <c r="V22" s="18" t="s">
        <v>119</v>
      </c>
      <c r="W22" s="15" t="s">
        <v>120</v>
      </c>
      <c r="X22" s="15" t="s">
        <v>125</v>
      </c>
      <c r="Y22" s="21" t="s">
        <v>49</v>
      </c>
      <c r="Z22" s="21" t="s">
        <v>49</v>
      </c>
      <c r="AA22" s="19" t="s">
        <v>116</v>
      </c>
      <c r="AB22" s="19" t="s">
        <v>59</v>
      </c>
      <c r="AC22" s="20" t="s">
        <v>126</v>
      </c>
      <c r="AD22" s="20" t="s">
        <v>127</v>
      </c>
      <c r="AE22" s="22">
        <v>18055989</v>
      </c>
      <c r="AF22" s="22">
        <v>18055989</v>
      </c>
      <c r="AG22" s="22">
        <v>18055989</v>
      </c>
      <c r="AH22" s="48">
        <v>18055989</v>
      </c>
      <c r="AI22" s="48">
        <v>18055989</v>
      </c>
      <c r="AJ22" s="48">
        <v>18055989</v>
      </c>
      <c r="AK22" s="48">
        <v>18055989</v>
      </c>
    </row>
    <row r="23" spans="1:37" ht="15" hidden="1" customHeight="1" x14ac:dyDescent="0.25">
      <c r="A23" s="33">
        <v>10</v>
      </c>
      <c r="B23" s="15" t="s">
        <v>44</v>
      </c>
      <c r="C23" s="15" t="s">
        <v>123</v>
      </c>
      <c r="D23" s="15" t="s">
        <v>111</v>
      </c>
      <c r="E23" s="49">
        <v>28964994</v>
      </c>
      <c r="F23" s="49">
        <f>+E23+11045420</f>
        <v>40010414</v>
      </c>
      <c r="G23" s="16">
        <v>44221</v>
      </c>
      <c r="H23" s="17">
        <v>3</v>
      </c>
      <c r="I23" s="16">
        <v>44268</v>
      </c>
      <c r="J23" s="14" t="s">
        <v>47</v>
      </c>
      <c r="K23" s="17">
        <v>12</v>
      </c>
      <c r="L23" s="14" t="s">
        <v>48</v>
      </c>
      <c r="M23" s="14" t="s">
        <v>49</v>
      </c>
      <c r="N23" s="14" t="s">
        <v>50</v>
      </c>
      <c r="O23" s="15" t="s">
        <v>51</v>
      </c>
      <c r="P23" s="15" t="s">
        <v>87</v>
      </c>
      <c r="Q23" s="15" t="s">
        <v>87</v>
      </c>
      <c r="R23" s="15">
        <v>3212868515</v>
      </c>
      <c r="S23" s="15" t="s">
        <v>88</v>
      </c>
      <c r="T23" s="15" t="s">
        <v>124</v>
      </c>
      <c r="U23" s="15" t="s">
        <v>55</v>
      </c>
      <c r="V23" s="18" t="s">
        <v>121</v>
      </c>
      <c r="W23" s="15" t="s">
        <v>122</v>
      </c>
      <c r="X23" s="15" t="s">
        <v>125</v>
      </c>
      <c r="Y23" s="21" t="s">
        <v>49</v>
      </c>
      <c r="Z23" s="21" t="s">
        <v>49</v>
      </c>
      <c r="AA23" s="19" t="s">
        <v>116</v>
      </c>
      <c r="AB23" s="19" t="s">
        <v>59</v>
      </c>
      <c r="AC23" s="20" t="s">
        <v>126</v>
      </c>
      <c r="AD23" s="20" t="s">
        <v>127</v>
      </c>
      <c r="AE23" s="22">
        <v>39682750</v>
      </c>
      <c r="AF23" s="22">
        <v>39682750</v>
      </c>
      <c r="AG23" s="22">
        <v>39682750</v>
      </c>
      <c r="AH23" s="48">
        <v>39682750</v>
      </c>
      <c r="AI23" s="48">
        <v>39682750</v>
      </c>
      <c r="AJ23" s="48">
        <v>39682750</v>
      </c>
      <c r="AK23" s="48">
        <v>39682750</v>
      </c>
    </row>
    <row r="24" spans="1:37" ht="15" hidden="1" customHeight="1" x14ac:dyDescent="0.25">
      <c r="A24" s="33">
        <v>10</v>
      </c>
      <c r="B24" s="15" t="s">
        <v>44</v>
      </c>
      <c r="C24" s="15" t="s">
        <v>123</v>
      </c>
      <c r="D24" s="15" t="s">
        <v>111</v>
      </c>
      <c r="E24" s="49">
        <v>6000000</v>
      </c>
      <c r="F24" s="49">
        <f>+E24-3773550</f>
        <v>2226450</v>
      </c>
      <c r="G24" s="16">
        <v>44221</v>
      </c>
      <c r="H24" s="17">
        <v>3</v>
      </c>
      <c r="I24" s="16">
        <v>44268</v>
      </c>
      <c r="J24" s="14" t="s">
        <v>47</v>
      </c>
      <c r="K24" s="17">
        <v>12</v>
      </c>
      <c r="L24" s="14" t="s">
        <v>48</v>
      </c>
      <c r="M24" s="14" t="s">
        <v>49</v>
      </c>
      <c r="N24" s="14" t="s">
        <v>50</v>
      </c>
      <c r="O24" s="15" t="s">
        <v>51</v>
      </c>
      <c r="P24" s="15" t="s">
        <v>87</v>
      </c>
      <c r="Q24" s="15" t="s">
        <v>87</v>
      </c>
      <c r="R24" s="15">
        <v>3212868515</v>
      </c>
      <c r="S24" s="15" t="s">
        <v>88</v>
      </c>
      <c r="T24" s="15" t="s">
        <v>124</v>
      </c>
      <c r="U24" s="15" t="s">
        <v>55</v>
      </c>
      <c r="V24" s="18" t="s">
        <v>128</v>
      </c>
      <c r="W24" s="15" t="s">
        <v>129</v>
      </c>
      <c r="X24" s="15" t="s">
        <v>125</v>
      </c>
      <c r="Y24" s="21" t="s">
        <v>49</v>
      </c>
      <c r="Z24" s="21" t="s">
        <v>49</v>
      </c>
      <c r="AA24" s="19" t="s">
        <v>116</v>
      </c>
      <c r="AB24" s="19" t="s">
        <v>59</v>
      </c>
      <c r="AC24" s="20" t="s">
        <v>126</v>
      </c>
      <c r="AD24" s="20" t="s">
        <v>127</v>
      </c>
      <c r="AE24" s="22">
        <v>2226450</v>
      </c>
      <c r="AF24" s="22">
        <v>2226450</v>
      </c>
      <c r="AG24" s="22">
        <v>2226450</v>
      </c>
      <c r="AH24" s="48">
        <v>2226450</v>
      </c>
      <c r="AI24" s="48">
        <v>2226450</v>
      </c>
      <c r="AJ24" s="48">
        <v>2226450</v>
      </c>
      <c r="AK24" s="48">
        <v>2226450</v>
      </c>
    </row>
    <row r="25" spans="1:37" ht="15" hidden="1" customHeight="1" x14ac:dyDescent="0.25">
      <c r="A25" s="33">
        <v>10</v>
      </c>
      <c r="B25" s="15" t="s">
        <v>44</v>
      </c>
      <c r="C25" s="15" t="s">
        <v>123</v>
      </c>
      <c r="D25" s="15" t="s">
        <v>111</v>
      </c>
      <c r="E25" s="49">
        <v>10000000</v>
      </c>
      <c r="F25" s="49">
        <v>10000000</v>
      </c>
      <c r="G25" s="16">
        <v>44221</v>
      </c>
      <c r="H25" s="17">
        <v>3</v>
      </c>
      <c r="I25" s="16">
        <v>44268</v>
      </c>
      <c r="J25" s="14" t="s">
        <v>47</v>
      </c>
      <c r="K25" s="17">
        <v>12</v>
      </c>
      <c r="L25" s="14" t="s">
        <v>48</v>
      </c>
      <c r="M25" s="14" t="s">
        <v>49</v>
      </c>
      <c r="N25" s="14" t="s">
        <v>50</v>
      </c>
      <c r="O25" s="15" t="s">
        <v>51</v>
      </c>
      <c r="P25" s="15" t="s">
        <v>95</v>
      </c>
      <c r="Q25" s="15" t="s">
        <v>95</v>
      </c>
      <c r="R25" s="15">
        <v>3104926713</v>
      </c>
      <c r="S25" s="15" t="s">
        <v>96</v>
      </c>
      <c r="T25" s="15" t="s">
        <v>124</v>
      </c>
      <c r="U25" s="15" t="s">
        <v>55</v>
      </c>
      <c r="V25" s="18" t="s">
        <v>130</v>
      </c>
      <c r="W25" s="15" t="s">
        <v>131</v>
      </c>
      <c r="X25" s="15" t="s">
        <v>132</v>
      </c>
      <c r="Y25" s="21" t="s">
        <v>49</v>
      </c>
      <c r="Z25" s="21" t="s">
        <v>49</v>
      </c>
      <c r="AA25" s="19" t="s">
        <v>133</v>
      </c>
      <c r="AB25" s="19" t="s">
        <v>59</v>
      </c>
      <c r="AC25" s="20" t="s">
        <v>126</v>
      </c>
      <c r="AD25" s="20" t="s">
        <v>134</v>
      </c>
      <c r="AE25" s="22">
        <v>9989579</v>
      </c>
      <c r="AF25" s="22">
        <v>9989579</v>
      </c>
      <c r="AG25" s="22">
        <v>9989579</v>
      </c>
      <c r="AH25" s="48">
        <v>9989579</v>
      </c>
      <c r="AI25" s="48">
        <v>9989579</v>
      </c>
      <c r="AJ25" s="48">
        <v>9989579</v>
      </c>
      <c r="AK25" s="48">
        <v>9989579</v>
      </c>
    </row>
    <row r="26" spans="1:37" ht="15" hidden="1" customHeight="1" x14ac:dyDescent="0.25">
      <c r="A26" s="33">
        <v>10</v>
      </c>
      <c r="B26" s="15" t="s">
        <v>44</v>
      </c>
      <c r="C26" s="15" t="s">
        <v>123</v>
      </c>
      <c r="D26" s="15" t="s">
        <v>111</v>
      </c>
      <c r="E26" s="49">
        <v>2000000</v>
      </c>
      <c r="F26" s="49">
        <f>+E26-2000000</f>
        <v>0</v>
      </c>
      <c r="G26" s="16">
        <v>44221</v>
      </c>
      <c r="H26" s="17">
        <v>3</v>
      </c>
      <c r="I26" s="16">
        <v>44268</v>
      </c>
      <c r="J26" s="14" t="s">
        <v>47</v>
      </c>
      <c r="K26" s="17">
        <v>12</v>
      </c>
      <c r="L26" s="14" t="s">
        <v>48</v>
      </c>
      <c r="M26" s="14" t="s">
        <v>49</v>
      </c>
      <c r="N26" s="14" t="s">
        <v>50</v>
      </c>
      <c r="O26" s="15" t="s">
        <v>51</v>
      </c>
      <c r="P26" s="15" t="s">
        <v>87</v>
      </c>
      <c r="Q26" s="15" t="s">
        <v>87</v>
      </c>
      <c r="R26" s="15">
        <v>3212868515</v>
      </c>
      <c r="S26" s="15" t="s">
        <v>88</v>
      </c>
      <c r="T26" s="15" t="s">
        <v>124</v>
      </c>
      <c r="U26" s="15" t="s">
        <v>55</v>
      </c>
      <c r="V26" s="18" t="s">
        <v>135</v>
      </c>
      <c r="W26" s="15" t="s">
        <v>136</v>
      </c>
      <c r="X26" s="15" t="s">
        <v>125</v>
      </c>
      <c r="Y26" s="21" t="s">
        <v>49</v>
      </c>
      <c r="Z26" s="21" t="s">
        <v>49</v>
      </c>
      <c r="AA26" s="19" t="s">
        <v>116</v>
      </c>
      <c r="AB26" s="19" t="s">
        <v>59</v>
      </c>
      <c r="AC26" s="20" t="s">
        <v>126</v>
      </c>
      <c r="AD26" s="20" t="s">
        <v>49</v>
      </c>
      <c r="AE26" s="22">
        <v>0</v>
      </c>
      <c r="AF26" s="62">
        <v>0</v>
      </c>
      <c r="AG26" s="62">
        <v>0</v>
      </c>
      <c r="AH26" s="48">
        <v>0</v>
      </c>
      <c r="AI26" s="48">
        <v>0</v>
      </c>
      <c r="AJ26" s="48">
        <v>0</v>
      </c>
      <c r="AK26" s="48">
        <v>0</v>
      </c>
    </row>
    <row r="27" spans="1:37" ht="15" hidden="1" customHeight="1" x14ac:dyDescent="0.25">
      <c r="A27" s="114">
        <v>11</v>
      </c>
      <c r="B27" s="132" t="s">
        <v>44</v>
      </c>
      <c r="C27" s="132" t="s">
        <v>137</v>
      </c>
      <c r="D27" s="132" t="s">
        <v>138</v>
      </c>
      <c r="E27" s="49">
        <v>0</v>
      </c>
      <c r="F27" s="49">
        <v>0</v>
      </c>
      <c r="G27" s="129">
        <v>44452</v>
      </c>
      <c r="H27" s="130">
        <v>10</v>
      </c>
      <c r="I27" s="129">
        <v>44512</v>
      </c>
      <c r="J27" s="131" t="s">
        <v>47</v>
      </c>
      <c r="K27" s="130">
        <v>12</v>
      </c>
      <c r="L27" s="131" t="s">
        <v>48</v>
      </c>
      <c r="M27" s="131" t="s">
        <v>49</v>
      </c>
      <c r="N27" s="131" t="s">
        <v>50</v>
      </c>
      <c r="O27" s="132" t="s">
        <v>51</v>
      </c>
      <c r="P27" s="132" t="s">
        <v>87</v>
      </c>
      <c r="Q27" s="132" t="s">
        <v>87</v>
      </c>
      <c r="R27" s="132">
        <v>3212868515</v>
      </c>
      <c r="S27" s="132" t="s">
        <v>88</v>
      </c>
      <c r="T27" s="132" t="s">
        <v>139</v>
      </c>
      <c r="U27" s="132" t="s">
        <v>55</v>
      </c>
      <c r="V27" s="188" t="s">
        <v>49</v>
      </c>
      <c r="W27" s="132" t="s">
        <v>49</v>
      </c>
      <c r="X27" s="132" t="s">
        <v>140</v>
      </c>
      <c r="Y27" s="217" t="s">
        <v>49</v>
      </c>
      <c r="Z27" s="217" t="s">
        <v>49</v>
      </c>
      <c r="AA27" s="137" t="s">
        <v>141</v>
      </c>
      <c r="AB27" s="137" t="s">
        <v>59</v>
      </c>
      <c r="AC27" s="136" t="s">
        <v>60</v>
      </c>
      <c r="AD27" s="136" t="s">
        <v>49</v>
      </c>
      <c r="AE27" s="142">
        <v>0</v>
      </c>
      <c r="AF27" s="218">
        <v>0</v>
      </c>
      <c r="AG27" s="219">
        <v>0</v>
      </c>
      <c r="AH27" s="220">
        <v>0</v>
      </c>
      <c r="AI27" s="220">
        <v>0</v>
      </c>
      <c r="AJ27" s="220">
        <v>0</v>
      </c>
      <c r="AK27" s="220">
        <v>0</v>
      </c>
    </row>
    <row r="28" spans="1:37" ht="15" hidden="1" customHeight="1" x14ac:dyDescent="0.25">
      <c r="A28" s="101">
        <v>12</v>
      </c>
      <c r="B28" s="132" t="s">
        <v>44</v>
      </c>
      <c r="C28" s="132" t="s">
        <v>70</v>
      </c>
      <c r="D28" s="132" t="s">
        <v>142</v>
      </c>
      <c r="E28" s="113">
        <f>4000000+10627175</f>
        <v>14627175</v>
      </c>
      <c r="F28" s="49">
        <f>4000000+10627175</f>
        <v>14627175</v>
      </c>
      <c r="G28" s="286">
        <v>44543</v>
      </c>
      <c r="H28" s="287">
        <v>12</v>
      </c>
      <c r="I28" s="286">
        <v>44560</v>
      </c>
      <c r="J28" s="131" t="s">
        <v>47</v>
      </c>
      <c r="K28" s="130">
        <v>1</v>
      </c>
      <c r="L28" s="131" t="s">
        <v>48</v>
      </c>
      <c r="M28" s="131" t="s">
        <v>49</v>
      </c>
      <c r="N28" s="131" t="s">
        <v>50</v>
      </c>
      <c r="O28" s="132" t="s">
        <v>51</v>
      </c>
      <c r="P28" s="132" t="s">
        <v>52</v>
      </c>
      <c r="Q28" s="132" t="s">
        <v>52</v>
      </c>
      <c r="R28" s="132">
        <v>3138324001</v>
      </c>
      <c r="S28" s="132" t="s">
        <v>53</v>
      </c>
      <c r="T28" s="278" t="s">
        <v>905</v>
      </c>
      <c r="U28" s="132" t="s">
        <v>55</v>
      </c>
      <c r="V28" s="188" t="s">
        <v>143</v>
      </c>
      <c r="W28" s="132" t="s">
        <v>144</v>
      </c>
      <c r="X28" s="132" t="s">
        <v>145</v>
      </c>
      <c r="Y28" s="217" t="s">
        <v>49</v>
      </c>
      <c r="Z28" s="217" t="s">
        <v>49</v>
      </c>
      <c r="AA28" s="296" t="s">
        <v>763</v>
      </c>
      <c r="AB28" s="137" t="s">
        <v>59</v>
      </c>
      <c r="AC28" s="136" t="s">
        <v>60</v>
      </c>
      <c r="AD28" s="136" t="s">
        <v>60</v>
      </c>
      <c r="AE28" s="136">
        <v>0</v>
      </c>
      <c r="AF28" s="218">
        <v>0</v>
      </c>
      <c r="AG28" s="219">
        <v>0</v>
      </c>
      <c r="AH28" s="220">
        <v>0</v>
      </c>
      <c r="AI28" s="220">
        <v>0</v>
      </c>
      <c r="AJ28" s="220">
        <v>0</v>
      </c>
      <c r="AK28" s="220">
        <v>0</v>
      </c>
    </row>
    <row r="29" spans="1:37" ht="15" hidden="1" customHeight="1" x14ac:dyDescent="0.25">
      <c r="A29" s="82">
        <v>13</v>
      </c>
      <c r="B29" s="15" t="s">
        <v>44</v>
      </c>
      <c r="C29" s="15" t="s">
        <v>45</v>
      </c>
      <c r="D29" s="15" t="s">
        <v>146</v>
      </c>
      <c r="E29" s="49">
        <v>0</v>
      </c>
      <c r="F29" s="49">
        <v>0</v>
      </c>
      <c r="G29" s="16">
        <v>44454</v>
      </c>
      <c r="H29" s="17">
        <v>10</v>
      </c>
      <c r="I29" s="16">
        <v>44501</v>
      </c>
      <c r="J29" s="14" t="s">
        <v>47</v>
      </c>
      <c r="K29" s="17">
        <v>3</v>
      </c>
      <c r="L29" s="14" t="s">
        <v>48</v>
      </c>
      <c r="M29" s="14" t="s">
        <v>49</v>
      </c>
      <c r="N29" s="14" t="s">
        <v>50</v>
      </c>
      <c r="O29" s="15" t="s">
        <v>51</v>
      </c>
      <c r="P29" s="15" t="s">
        <v>87</v>
      </c>
      <c r="Q29" s="15" t="s">
        <v>87</v>
      </c>
      <c r="R29" s="15">
        <v>3212868515</v>
      </c>
      <c r="S29" s="15" t="s">
        <v>88</v>
      </c>
      <c r="T29" s="15" t="s">
        <v>147</v>
      </c>
      <c r="U29" s="15" t="s">
        <v>55</v>
      </c>
      <c r="V29" s="18" t="s">
        <v>148</v>
      </c>
      <c r="W29" s="15" t="s">
        <v>149</v>
      </c>
      <c r="X29" s="15" t="s">
        <v>150</v>
      </c>
      <c r="Y29" s="21" t="s">
        <v>49</v>
      </c>
      <c r="Z29" s="21" t="s">
        <v>49</v>
      </c>
      <c r="AA29" s="19" t="s">
        <v>151</v>
      </c>
      <c r="AB29" s="19" t="s">
        <v>59</v>
      </c>
      <c r="AC29" s="20" t="s">
        <v>60</v>
      </c>
      <c r="AD29" s="20" t="s">
        <v>60</v>
      </c>
      <c r="AE29" s="20">
        <v>0</v>
      </c>
      <c r="AF29" s="60">
        <v>0</v>
      </c>
      <c r="AG29" s="62">
        <v>0</v>
      </c>
      <c r="AH29" s="48">
        <v>0</v>
      </c>
      <c r="AI29" s="48">
        <v>0</v>
      </c>
      <c r="AJ29" s="48">
        <v>0</v>
      </c>
      <c r="AK29" s="48">
        <v>0</v>
      </c>
    </row>
    <row r="30" spans="1:37" ht="15" hidden="1" customHeight="1" x14ac:dyDescent="0.25">
      <c r="A30" s="82">
        <v>14</v>
      </c>
      <c r="B30" s="15" t="s">
        <v>44</v>
      </c>
      <c r="C30" s="15" t="s">
        <v>45</v>
      </c>
      <c r="D30" s="15" t="s">
        <v>152</v>
      </c>
      <c r="E30" s="49">
        <v>0</v>
      </c>
      <c r="F30" s="49">
        <v>0</v>
      </c>
      <c r="G30" s="16">
        <v>44423</v>
      </c>
      <c r="H30" s="17">
        <v>9</v>
      </c>
      <c r="I30" s="16">
        <v>44470</v>
      </c>
      <c r="J30" s="14" t="s">
        <v>47</v>
      </c>
      <c r="K30" s="17">
        <v>5</v>
      </c>
      <c r="L30" s="14" t="s">
        <v>48</v>
      </c>
      <c r="M30" s="14" t="s">
        <v>49</v>
      </c>
      <c r="N30" s="14" t="s">
        <v>50</v>
      </c>
      <c r="O30" s="15" t="s">
        <v>51</v>
      </c>
      <c r="P30" s="15" t="s">
        <v>87</v>
      </c>
      <c r="Q30" s="15" t="s">
        <v>87</v>
      </c>
      <c r="R30" s="15">
        <v>3212868515</v>
      </c>
      <c r="S30" s="15" t="s">
        <v>88</v>
      </c>
      <c r="T30" s="15" t="s">
        <v>153</v>
      </c>
      <c r="U30" s="15" t="s">
        <v>55</v>
      </c>
      <c r="V30" s="18" t="s">
        <v>154</v>
      </c>
      <c r="W30" s="15" t="s">
        <v>155</v>
      </c>
      <c r="X30" s="15" t="s">
        <v>156</v>
      </c>
      <c r="Y30" s="21" t="s">
        <v>49</v>
      </c>
      <c r="Z30" s="21" t="s">
        <v>49</v>
      </c>
      <c r="AA30" s="19" t="s">
        <v>157</v>
      </c>
      <c r="AB30" s="19" t="s">
        <v>59</v>
      </c>
      <c r="AC30" s="20" t="s">
        <v>60</v>
      </c>
      <c r="AD30" s="20" t="s">
        <v>60</v>
      </c>
      <c r="AE30" s="20">
        <v>0</v>
      </c>
      <c r="AF30" s="60">
        <v>0</v>
      </c>
      <c r="AG30" s="62">
        <v>0</v>
      </c>
      <c r="AH30" s="48">
        <v>0</v>
      </c>
      <c r="AI30" s="48">
        <v>0</v>
      </c>
      <c r="AJ30" s="48">
        <v>0</v>
      </c>
      <c r="AK30" s="48">
        <v>0</v>
      </c>
    </row>
    <row r="31" spans="1:37" ht="15" hidden="1" customHeight="1" x14ac:dyDescent="0.25">
      <c r="A31" s="33">
        <v>15</v>
      </c>
      <c r="B31" s="15" t="s">
        <v>94</v>
      </c>
      <c r="C31" s="15" t="s">
        <v>158</v>
      </c>
      <c r="D31" s="15" t="s">
        <v>159</v>
      </c>
      <c r="E31" s="49">
        <v>118856001</v>
      </c>
      <c r="F31" s="49">
        <v>118856001</v>
      </c>
      <c r="G31" s="16">
        <v>44236</v>
      </c>
      <c r="H31" s="17">
        <v>2</v>
      </c>
      <c r="I31" s="16">
        <v>44252</v>
      </c>
      <c r="J31" s="14" t="s">
        <v>101</v>
      </c>
      <c r="K31" s="17">
        <v>42</v>
      </c>
      <c r="L31" s="14" t="s">
        <v>48</v>
      </c>
      <c r="M31" s="14" t="s">
        <v>49</v>
      </c>
      <c r="N31" s="14" t="s">
        <v>50</v>
      </c>
      <c r="O31" s="15" t="s">
        <v>51</v>
      </c>
      <c r="P31" s="15" t="s">
        <v>72</v>
      </c>
      <c r="Q31" s="15" t="s">
        <v>72</v>
      </c>
      <c r="R31" s="15">
        <v>3117334532</v>
      </c>
      <c r="S31" s="15" t="s">
        <v>73</v>
      </c>
      <c r="T31" s="15" t="s">
        <v>160</v>
      </c>
      <c r="U31" s="15" t="s">
        <v>55</v>
      </c>
      <c r="V31" s="18" t="s">
        <v>161</v>
      </c>
      <c r="W31" s="15" t="s">
        <v>162</v>
      </c>
      <c r="X31" s="15" t="s">
        <v>163</v>
      </c>
      <c r="Y31" s="21" t="s">
        <v>49</v>
      </c>
      <c r="Z31" s="21" t="s">
        <v>49</v>
      </c>
      <c r="AA31" s="19" t="s">
        <v>164</v>
      </c>
      <c r="AB31" s="19" t="s">
        <v>59</v>
      </c>
      <c r="AC31" s="20" t="s">
        <v>165</v>
      </c>
      <c r="AD31" s="20" t="s">
        <v>166</v>
      </c>
      <c r="AE31" s="22">
        <v>114398122</v>
      </c>
      <c r="AF31" s="22">
        <v>114398122</v>
      </c>
      <c r="AG31" s="22">
        <v>114398122</v>
      </c>
      <c r="AH31" s="48">
        <v>114398122</v>
      </c>
      <c r="AI31" s="48">
        <f>114398122-15036800</f>
        <v>99361322</v>
      </c>
      <c r="AJ31" s="48">
        <f>114398122-15036800</f>
        <v>99361322</v>
      </c>
      <c r="AK31" s="48">
        <f>114398122-15036800</f>
        <v>99361322</v>
      </c>
    </row>
    <row r="32" spans="1:37" ht="15" hidden="1" customHeight="1" x14ac:dyDescent="0.25">
      <c r="A32" s="33">
        <v>16</v>
      </c>
      <c r="B32" s="15" t="s">
        <v>44</v>
      </c>
      <c r="C32" s="15" t="s">
        <v>158</v>
      </c>
      <c r="D32" s="15" t="s">
        <v>159</v>
      </c>
      <c r="E32" s="49">
        <v>768143999</v>
      </c>
      <c r="F32" s="49">
        <f>768143999+20038052</f>
        <v>788182051</v>
      </c>
      <c r="G32" s="16">
        <v>44228</v>
      </c>
      <c r="H32" s="17">
        <v>3</v>
      </c>
      <c r="I32" s="16">
        <v>44294</v>
      </c>
      <c r="J32" s="14" t="s">
        <v>47</v>
      </c>
      <c r="K32" s="17">
        <v>10</v>
      </c>
      <c r="L32" s="14" t="s">
        <v>48</v>
      </c>
      <c r="M32" s="14" t="s">
        <v>49</v>
      </c>
      <c r="N32" s="14" t="s">
        <v>50</v>
      </c>
      <c r="O32" s="15" t="s">
        <v>51</v>
      </c>
      <c r="P32" s="15" t="s">
        <v>72</v>
      </c>
      <c r="Q32" s="15" t="s">
        <v>72</v>
      </c>
      <c r="R32" s="15">
        <v>3117334532</v>
      </c>
      <c r="S32" s="15" t="s">
        <v>73</v>
      </c>
      <c r="T32" s="15" t="s">
        <v>167</v>
      </c>
      <c r="U32" s="15" t="s">
        <v>55</v>
      </c>
      <c r="V32" s="18" t="s">
        <v>161</v>
      </c>
      <c r="W32" s="15" t="s">
        <v>162</v>
      </c>
      <c r="X32" s="15" t="s">
        <v>168</v>
      </c>
      <c r="Y32" s="21" t="s">
        <v>49</v>
      </c>
      <c r="Z32" s="21" t="s">
        <v>49</v>
      </c>
      <c r="AA32" s="19" t="s">
        <v>164</v>
      </c>
      <c r="AB32" s="19" t="s">
        <v>59</v>
      </c>
      <c r="AC32" s="20" t="s">
        <v>169</v>
      </c>
      <c r="AD32" s="20" t="s">
        <v>169</v>
      </c>
      <c r="AE32" s="22">
        <f>629106287+6723876</f>
        <v>635830163</v>
      </c>
      <c r="AF32" s="22">
        <f>629106287+6723876</f>
        <v>635830163</v>
      </c>
      <c r="AG32" s="22">
        <f>629106287+6723876</f>
        <v>635830163</v>
      </c>
      <c r="AH32" s="48">
        <v>635830163</v>
      </c>
      <c r="AI32" s="48">
        <v>635830163</v>
      </c>
      <c r="AJ32" s="48">
        <v>635830163</v>
      </c>
      <c r="AK32" s="48">
        <f>635830163+168628922</f>
        <v>804459085</v>
      </c>
    </row>
    <row r="33" spans="1:37" ht="15" hidden="1" customHeight="1" x14ac:dyDescent="0.25">
      <c r="A33" s="33">
        <v>17</v>
      </c>
      <c r="B33" s="15" t="s">
        <v>44</v>
      </c>
      <c r="C33" s="15" t="s">
        <v>70</v>
      </c>
      <c r="D33" s="15" t="s">
        <v>170</v>
      </c>
      <c r="E33" s="49">
        <v>213000000</v>
      </c>
      <c r="F33" s="49">
        <f>213000000-10000000</f>
        <v>203000000</v>
      </c>
      <c r="G33" s="16">
        <v>44225</v>
      </c>
      <c r="H33" s="17">
        <v>2</v>
      </c>
      <c r="I33" s="16">
        <v>44261</v>
      </c>
      <c r="J33" s="14" t="s">
        <v>47</v>
      </c>
      <c r="K33" s="17">
        <v>11</v>
      </c>
      <c r="L33" s="14" t="s">
        <v>48</v>
      </c>
      <c r="M33" s="14" t="s">
        <v>49</v>
      </c>
      <c r="N33" s="14" t="s">
        <v>50</v>
      </c>
      <c r="O33" s="15" t="s">
        <v>51</v>
      </c>
      <c r="P33" s="15" t="s">
        <v>72</v>
      </c>
      <c r="Q33" s="15" t="s">
        <v>72</v>
      </c>
      <c r="R33" s="15">
        <v>3117334532</v>
      </c>
      <c r="S33" s="15" t="s">
        <v>73</v>
      </c>
      <c r="T33" s="15" t="s">
        <v>171</v>
      </c>
      <c r="U33" s="15" t="s">
        <v>55</v>
      </c>
      <c r="V33" s="18" t="s">
        <v>172</v>
      </c>
      <c r="W33" s="15" t="s">
        <v>173</v>
      </c>
      <c r="X33" s="15" t="s">
        <v>174</v>
      </c>
      <c r="Y33" s="21" t="s">
        <v>49</v>
      </c>
      <c r="Z33" s="21" t="s">
        <v>49</v>
      </c>
      <c r="AA33" s="19" t="s">
        <v>175</v>
      </c>
      <c r="AB33" s="19" t="s">
        <v>59</v>
      </c>
      <c r="AC33" s="20" t="s">
        <v>176</v>
      </c>
      <c r="AD33" s="20" t="s">
        <v>176</v>
      </c>
      <c r="AE33" s="22">
        <v>181395839</v>
      </c>
      <c r="AF33" s="22">
        <v>181395839</v>
      </c>
      <c r="AG33" s="22">
        <v>181395839</v>
      </c>
      <c r="AH33" s="48">
        <v>181395839</v>
      </c>
      <c r="AI33" s="48">
        <v>181395839</v>
      </c>
      <c r="AJ33" s="48">
        <v>181395839</v>
      </c>
      <c r="AK33" s="48">
        <v>181395839</v>
      </c>
    </row>
    <row r="34" spans="1:37" ht="15" hidden="1" customHeight="1" x14ac:dyDescent="0.25">
      <c r="A34" s="33">
        <v>18</v>
      </c>
      <c r="B34" s="15" t="s">
        <v>44</v>
      </c>
      <c r="C34" s="15" t="s">
        <v>45</v>
      </c>
      <c r="D34" s="15" t="s">
        <v>177</v>
      </c>
      <c r="E34" s="49">
        <v>16000000</v>
      </c>
      <c r="F34" s="49">
        <v>10793300</v>
      </c>
      <c r="G34" s="16">
        <v>44346</v>
      </c>
      <c r="H34" s="17">
        <v>6</v>
      </c>
      <c r="I34" s="16">
        <v>44392</v>
      </c>
      <c r="J34" s="14" t="s">
        <v>47</v>
      </c>
      <c r="K34" s="17">
        <v>11</v>
      </c>
      <c r="L34" s="14" t="s">
        <v>48</v>
      </c>
      <c r="M34" s="14" t="s">
        <v>49</v>
      </c>
      <c r="N34" s="14" t="s">
        <v>50</v>
      </c>
      <c r="O34" s="15" t="s">
        <v>51</v>
      </c>
      <c r="P34" s="15" t="s">
        <v>95</v>
      </c>
      <c r="Q34" s="15" t="s">
        <v>95</v>
      </c>
      <c r="R34" s="15">
        <v>3104926713</v>
      </c>
      <c r="S34" s="15" t="s">
        <v>96</v>
      </c>
      <c r="T34" s="15" t="s">
        <v>178</v>
      </c>
      <c r="U34" s="15" t="s">
        <v>55</v>
      </c>
      <c r="V34" s="18" t="s">
        <v>179</v>
      </c>
      <c r="W34" s="15" t="s">
        <v>180</v>
      </c>
      <c r="X34" s="15" t="s">
        <v>181</v>
      </c>
      <c r="Y34" s="21" t="s">
        <v>49</v>
      </c>
      <c r="Z34" s="21" t="s">
        <v>49</v>
      </c>
      <c r="AA34" s="19" t="s">
        <v>182</v>
      </c>
      <c r="AB34" s="19" t="s">
        <v>59</v>
      </c>
      <c r="AC34" s="20" t="s">
        <v>183</v>
      </c>
      <c r="AD34" s="20" t="s">
        <v>806</v>
      </c>
      <c r="AE34" s="20">
        <v>0</v>
      </c>
      <c r="AF34" s="60">
        <v>0</v>
      </c>
      <c r="AG34" s="62">
        <v>0</v>
      </c>
      <c r="AH34" s="48">
        <v>0</v>
      </c>
      <c r="AI34" s="48">
        <v>0</v>
      </c>
      <c r="AJ34" s="48">
        <v>10793300</v>
      </c>
      <c r="AK34" s="48">
        <v>10793300</v>
      </c>
    </row>
    <row r="35" spans="1:37" ht="15" hidden="1" customHeight="1" x14ac:dyDescent="0.25">
      <c r="A35" s="239"/>
      <c r="B35" s="15"/>
      <c r="C35" s="15"/>
      <c r="D35" s="15"/>
      <c r="E35" s="49"/>
      <c r="F35" s="74"/>
      <c r="G35" s="16"/>
      <c r="H35" s="17"/>
      <c r="I35" s="16"/>
      <c r="J35" s="14"/>
      <c r="K35" s="17"/>
      <c r="L35" s="14"/>
      <c r="M35" s="14"/>
      <c r="N35" s="14"/>
      <c r="O35" s="15"/>
      <c r="P35" s="15"/>
      <c r="Q35" s="15"/>
      <c r="R35" s="15"/>
      <c r="S35" s="15"/>
      <c r="T35" s="15"/>
      <c r="U35" s="15" t="s">
        <v>55</v>
      </c>
      <c r="V35" s="18" t="s">
        <v>179</v>
      </c>
      <c r="W35" s="15" t="s">
        <v>180</v>
      </c>
      <c r="X35" s="15" t="s">
        <v>181</v>
      </c>
      <c r="Y35" s="21" t="s">
        <v>49</v>
      </c>
      <c r="Z35" s="21" t="s">
        <v>49</v>
      </c>
      <c r="AA35" s="19"/>
      <c r="AB35" s="19"/>
      <c r="AC35" s="20"/>
      <c r="AD35" s="20"/>
      <c r="AE35" s="20"/>
      <c r="AF35" s="60"/>
      <c r="AG35" s="62"/>
      <c r="AH35" s="48"/>
      <c r="AI35" s="48"/>
      <c r="AJ35" s="48"/>
      <c r="AK35" s="48"/>
    </row>
    <row r="36" spans="1:37" ht="15" hidden="1" customHeight="1" x14ac:dyDescent="0.25">
      <c r="A36" s="33">
        <v>19</v>
      </c>
      <c r="B36" s="15" t="s">
        <v>44</v>
      </c>
      <c r="C36" s="15" t="s">
        <v>45</v>
      </c>
      <c r="D36" s="15" t="s">
        <v>177</v>
      </c>
      <c r="E36" s="49">
        <v>20000000</v>
      </c>
      <c r="F36" s="49">
        <f>20000000+8313122</f>
        <v>28313122</v>
      </c>
      <c r="G36" s="16">
        <v>44253</v>
      </c>
      <c r="H36" s="17">
        <v>3</v>
      </c>
      <c r="I36" s="16">
        <v>44298</v>
      </c>
      <c r="J36" s="14" t="s">
        <v>47</v>
      </c>
      <c r="K36" s="17">
        <v>6</v>
      </c>
      <c r="L36" s="14" t="s">
        <v>48</v>
      </c>
      <c r="M36" s="14" t="s">
        <v>49</v>
      </c>
      <c r="N36" s="14" t="s">
        <v>50</v>
      </c>
      <c r="O36" s="15" t="s">
        <v>51</v>
      </c>
      <c r="P36" s="15" t="s">
        <v>87</v>
      </c>
      <c r="Q36" s="15" t="s">
        <v>87</v>
      </c>
      <c r="R36" s="15">
        <v>3212868515</v>
      </c>
      <c r="S36" s="15" t="s">
        <v>88</v>
      </c>
      <c r="T36" s="15" t="s">
        <v>184</v>
      </c>
      <c r="U36" s="15" t="s">
        <v>55</v>
      </c>
      <c r="V36" s="18" t="s">
        <v>185</v>
      </c>
      <c r="W36" s="15" t="s">
        <v>186</v>
      </c>
      <c r="X36" s="15" t="s">
        <v>187</v>
      </c>
      <c r="Y36" s="21" t="s">
        <v>49</v>
      </c>
      <c r="Z36" s="21" t="s">
        <v>49</v>
      </c>
      <c r="AA36" s="19" t="s">
        <v>188</v>
      </c>
      <c r="AB36" s="19" t="s">
        <v>59</v>
      </c>
      <c r="AC36" s="20" t="s">
        <v>189</v>
      </c>
      <c r="AD36" s="20" t="s">
        <v>190</v>
      </c>
      <c r="AE36" s="20">
        <v>0</v>
      </c>
      <c r="AF36" s="60">
        <v>0</v>
      </c>
      <c r="AG36" s="62">
        <v>0</v>
      </c>
      <c r="AH36" s="48">
        <f>5011752+8626244+6362004</f>
        <v>20000000</v>
      </c>
      <c r="AI36" s="48">
        <v>20000000</v>
      </c>
      <c r="AJ36" s="48">
        <v>20000000</v>
      </c>
      <c r="AK36" s="48">
        <v>20000000</v>
      </c>
    </row>
    <row r="37" spans="1:37" ht="15" hidden="1" customHeight="1" x14ac:dyDescent="0.25">
      <c r="A37" s="33">
        <v>20</v>
      </c>
      <c r="B37" s="15" t="s">
        <v>44</v>
      </c>
      <c r="C37" s="15" t="s">
        <v>45</v>
      </c>
      <c r="D37" s="15" t="s">
        <v>177</v>
      </c>
      <c r="E37" s="49">
        <v>1000000</v>
      </c>
      <c r="F37" s="49">
        <v>1000000</v>
      </c>
      <c r="G37" s="117">
        <v>44249</v>
      </c>
      <c r="H37" s="118">
        <v>3</v>
      </c>
      <c r="I37" s="117">
        <v>44263</v>
      </c>
      <c r="J37" s="14" t="s">
        <v>47</v>
      </c>
      <c r="K37" s="17">
        <v>1</v>
      </c>
      <c r="L37" s="14" t="s">
        <v>48</v>
      </c>
      <c r="M37" s="14" t="s">
        <v>49</v>
      </c>
      <c r="N37" s="14" t="s">
        <v>50</v>
      </c>
      <c r="O37" s="15" t="s">
        <v>51</v>
      </c>
      <c r="P37" s="15" t="s">
        <v>95</v>
      </c>
      <c r="Q37" s="15" t="s">
        <v>95</v>
      </c>
      <c r="R37" s="15">
        <v>3104926713</v>
      </c>
      <c r="S37" s="15" t="s">
        <v>96</v>
      </c>
      <c r="T37" s="15" t="s">
        <v>191</v>
      </c>
      <c r="U37" s="15" t="s">
        <v>55</v>
      </c>
      <c r="V37" s="18" t="s">
        <v>192</v>
      </c>
      <c r="W37" s="15" t="s">
        <v>193</v>
      </c>
      <c r="X37" s="15" t="s">
        <v>194</v>
      </c>
      <c r="Y37" s="21" t="s">
        <v>49</v>
      </c>
      <c r="Z37" s="21" t="s">
        <v>49</v>
      </c>
      <c r="AA37" s="19" t="s">
        <v>195</v>
      </c>
      <c r="AB37" s="19" t="s">
        <v>59</v>
      </c>
      <c r="AC37" s="20" t="s">
        <v>60</v>
      </c>
      <c r="AD37" s="20" t="s">
        <v>60</v>
      </c>
      <c r="AE37" s="20">
        <v>0</v>
      </c>
      <c r="AF37" s="60">
        <v>0</v>
      </c>
      <c r="AG37" s="62">
        <v>0</v>
      </c>
      <c r="AH37" s="48">
        <v>0</v>
      </c>
      <c r="AI37" s="48">
        <v>0</v>
      </c>
      <c r="AJ37" s="48">
        <v>0</v>
      </c>
      <c r="AK37" s="48">
        <v>0</v>
      </c>
    </row>
    <row r="38" spans="1:37" ht="15" hidden="1" customHeight="1" x14ac:dyDescent="0.25">
      <c r="A38" s="114">
        <v>21</v>
      </c>
      <c r="B38" s="132" t="s">
        <v>44</v>
      </c>
      <c r="C38" s="132" t="s">
        <v>45</v>
      </c>
      <c r="D38" s="8" t="s">
        <v>815</v>
      </c>
      <c r="E38" s="49">
        <v>451900</v>
      </c>
      <c r="F38" s="49">
        <v>451900</v>
      </c>
      <c r="G38" s="129">
        <v>44530</v>
      </c>
      <c r="H38" s="130">
        <v>12</v>
      </c>
      <c r="I38" s="129">
        <v>44545</v>
      </c>
      <c r="J38" s="131" t="s">
        <v>47</v>
      </c>
      <c r="K38" s="130">
        <v>1</v>
      </c>
      <c r="L38" s="131" t="s">
        <v>48</v>
      </c>
      <c r="M38" s="131" t="s">
        <v>49</v>
      </c>
      <c r="N38" s="131" t="s">
        <v>50</v>
      </c>
      <c r="O38" s="132" t="s">
        <v>51</v>
      </c>
      <c r="P38" s="132" t="s">
        <v>52</v>
      </c>
      <c r="Q38" s="132" t="s">
        <v>52</v>
      </c>
      <c r="R38" s="132">
        <v>3138324001</v>
      </c>
      <c r="S38" s="132" t="s">
        <v>53</v>
      </c>
      <c r="T38" s="132" t="s">
        <v>817</v>
      </c>
      <c r="U38" s="132" t="s">
        <v>55</v>
      </c>
      <c r="V38" s="188" t="s">
        <v>196</v>
      </c>
      <c r="W38" s="132" t="s">
        <v>197</v>
      </c>
      <c r="X38" s="132" t="s">
        <v>197</v>
      </c>
      <c r="Y38" s="217" t="s">
        <v>49</v>
      </c>
      <c r="Z38" s="217" t="s">
        <v>49</v>
      </c>
      <c r="AA38" s="137" t="s">
        <v>818</v>
      </c>
      <c r="AB38" s="19" t="s">
        <v>59</v>
      </c>
      <c r="AC38" s="20" t="s">
        <v>829</v>
      </c>
      <c r="AD38" s="20" t="s">
        <v>60</v>
      </c>
      <c r="AE38" s="20">
        <v>0</v>
      </c>
      <c r="AF38" s="60">
        <v>0</v>
      </c>
      <c r="AG38" s="62">
        <v>0</v>
      </c>
      <c r="AH38" s="48">
        <v>0</v>
      </c>
      <c r="AI38" s="48">
        <v>0</v>
      </c>
      <c r="AJ38" s="48">
        <v>0</v>
      </c>
      <c r="AK38" s="48">
        <v>0</v>
      </c>
    </row>
    <row r="39" spans="1:37" ht="15" hidden="1" customHeight="1" x14ac:dyDescent="0.25">
      <c r="A39" s="82">
        <v>22</v>
      </c>
      <c r="B39" s="15" t="s">
        <v>44</v>
      </c>
      <c r="C39" s="15" t="s">
        <v>198</v>
      </c>
      <c r="D39" s="15" t="s">
        <v>199</v>
      </c>
      <c r="E39" s="49">
        <v>0</v>
      </c>
      <c r="F39" s="49">
        <v>1240536000</v>
      </c>
      <c r="G39" s="16">
        <v>44228</v>
      </c>
      <c r="H39" s="17">
        <v>2</v>
      </c>
      <c r="I39" s="16">
        <v>44256</v>
      </c>
      <c r="J39" s="14" t="s">
        <v>47</v>
      </c>
      <c r="K39" s="17">
        <v>11</v>
      </c>
      <c r="L39" s="14" t="s">
        <v>48</v>
      </c>
      <c r="M39" s="14" t="s">
        <v>49</v>
      </c>
      <c r="N39" s="14" t="s">
        <v>50</v>
      </c>
      <c r="O39" s="15" t="s">
        <v>51</v>
      </c>
      <c r="P39" s="15" t="s">
        <v>200</v>
      </c>
      <c r="Q39" s="15" t="s">
        <v>200</v>
      </c>
      <c r="R39" s="15">
        <v>3108553524</v>
      </c>
      <c r="S39" s="15" t="s">
        <v>201</v>
      </c>
      <c r="T39" s="24" t="s">
        <v>202</v>
      </c>
      <c r="U39" s="15" t="s">
        <v>203</v>
      </c>
      <c r="V39" s="25">
        <v>13311601011605</v>
      </c>
      <c r="W39" s="134" t="s">
        <v>204</v>
      </c>
      <c r="X39" s="134" t="s">
        <v>205</v>
      </c>
      <c r="Y39" s="131">
        <v>1</v>
      </c>
      <c r="Z39" s="133" t="s">
        <v>206</v>
      </c>
      <c r="AA39" s="134" t="s">
        <v>207</v>
      </c>
      <c r="AB39" s="137" t="s">
        <v>59</v>
      </c>
      <c r="AC39" s="136" t="s">
        <v>49</v>
      </c>
      <c r="AD39" s="136" t="s">
        <v>208</v>
      </c>
      <c r="AE39" s="23">
        <v>992000000</v>
      </c>
      <c r="AF39" s="23">
        <v>992000000</v>
      </c>
      <c r="AG39" s="23">
        <f>992000000+248536000</f>
        <v>1240536000</v>
      </c>
      <c r="AH39" s="6">
        <f>992000000+248536000</f>
        <v>1240536000</v>
      </c>
      <c r="AI39" s="48">
        <v>1240536000</v>
      </c>
      <c r="AJ39" s="48">
        <v>1240536000</v>
      </c>
      <c r="AK39" s="48">
        <f>1240536000+58500000-5820000</f>
        <v>1293216000</v>
      </c>
    </row>
    <row r="40" spans="1:37" ht="15" hidden="1" customHeight="1" x14ac:dyDescent="0.25">
      <c r="A40" s="114">
        <v>23</v>
      </c>
      <c r="B40" s="132" t="s">
        <v>44</v>
      </c>
      <c r="C40" s="132" t="s">
        <v>198</v>
      </c>
      <c r="D40" s="132" t="s">
        <v>199</v>
      </c>
      <c r="E40" s="49">
        <v>608737000</v>
      </c>
      <c r="F40" s="49">
        <f>566936704+122261052-17380800+12500000</f>
        <v>684316956</v>
      </c>
      <c r="G40" s="129">
        <v>44197</v>
      </c>
      <c r="H40" s="130">
        <v>1</v>
      </c>
      <c r="I40" s="129">
        <v>44221</v>
      </c>
      <c r="J40" s="131" t="s">
        <v>47</v>
      </c>
      <c r="K40" s="130">
        <v>11</v>
      </c>
      <c r="L40" s="131" t="s">
        <v>48</v>
      </c>
      <c r="M40" s="131" t="s">
        <v>49</v>
      </c>
      <c r="N40" s="131" t="s">
        <v>50</v>
      </c>
      <c r="O40" s="132" t="s">
        <v>51</v>
      </c>
      <c r="P40" s="132" t="s">
        <v>200</v>
      </c>
      <c r="Q40" s="132" t="s">
        <v>200</v>
      </c>
      <c r="R40" s="132">
        <v>3108553524</v>
      </c>
      <c r="S40" s="132" t="s">
        <v>201</v>
      </c>
      <c r="T40" s="132" t="s">
        <v>209</v>
      </c>
      <c r="U40" s="15" t="s">
        <v>203</v>
      </c>
      <c r="V40" s="25">
        <v>13311601011605</v>
      </c>
      <c r="W40" s="134" t="s">
        <v>204</v>
      </c>
      <c r="X40" s="132" t="s">
        <v>210</v>
      </c>
      <c r="Y40" s="131">
        <v>2</v>
      </c>
      <c r="Z40" s="135" t="s">
        <v>211</v>
      </c>
      <c r="AA40" s="132" t="s">
        <v>212</v>
      </c>
      <c r="AB40" s="137" t="s">
        <v>59</v>
      </c>
      <c r="AC40" s="136" t="s">
        <v>49</v>
      </c>
      <c r="AD40" s="136" t="s">
        <v>785</v>
      </c>
      <c r="AE40" s="23">
        <f>351000000+14040000</f>
        <v>365040000</v>
      </c>
      <c r="AF40" s="23">
        <f>351000000+14040000</f>
        <v>365040000</v>
      </c>
      <c r="AG40" s="23">
        <f>351000000+14040000</f>
        <v>365040000</v>
      </c>
      <c r="AH40" s="6">
        <f>365040000</f>
        <v>365040000</v>
      </c>
      <c r="AI40" s="48">
        <f>365040000+239000000</f>
        <v>604040000</v>
      </c>
      <c r="AJ40" s="48">
        <f>365040000+239000000-8978296-28125000</f>
        <v>566936704</v>
      </c>
      <c r="AK40" s="48">
        <f>365040000+239000000-8978296-28125000+58500000</f>
        <v>625436704</v>
      </c>
    </row>
    <row r="41" spans="1:37" ht="15" hidden="1" customHeight="1" x14ac:dyDescent="0.25">
      <c r="A41" s="74"/>
      <c r="B41" s="132"/>
      <c r="C41" s="132"/>
      <c r="D41" s="132"/>
      <c r="E41" s="49"/>
      <c r="F41" s="74"/>
      <c r="G41" s="129"/>
      <c r="H41" s="130"/>
      <c r="I41" s="129"/>
      <c r="J41" s="131"/>
      <c r="K41" s="130"/>
      <c r="L41" s="132"/>
      <c r="M41" s="132"/>
      <c r="N41" s="133"/>
      <c r="O41" s="134"/>
      <c r="P41" s="132"/>
      <c r="Q41" s="131"/>
      <c r="R41" s="135"/>
      <c r="S41" s="132"/>
      <c r="T41" s="136"/>
      <c r="U41" s="15" t="s">
        <v>203</v>
      </c>
      <c r="V41" s="25">
        <v>13311601011605</v>
      </c>
      <c r="W41" s="134" t="s">
        <v>204</v>
      </c>
      <c r="X41" s="132" t="s">
        <v>210</v>
      </c>
      <c r="Y41" s="131">
        <v>2</v>
      </c>
      <c r="Z41" s="135" t="s">
        <v>211</v>
      </c>
      <c r="AA41" s="137" t="s">
        <v>325</v>
      </c>
      <c r="AB41" s="138"/>
      <c r="AC41" s="138"/>
      <c r="AD41" s="138"/>
    </row>
    <row r="42" spans="1:37" ht="15" hidden="1" customHeight="1" x14ac:dyDescent="0.25">
      <c r="A42" s="114">
        <v>24</v>
      </c>
      <c r="B42" s="132" t="s">
        <v>44</v>
      </c>
      <c r="C42" s="132" t="s">
        <v>70</v>
      </c>
      <c r="D42" s="139" t="s">
        <v>260</v>
      </c>
      <c r="E42" s="49">
        <v>288873000</v>
      </c>
      <c r="F42" s="49">
        <v>288873000</v>
      </c>
      <c r="G42" s="129">
        <v>44440</v>
      </c>
      <c r="H42" s="130">
        <v>9</v>
      </c>
      <c r="I42" s="129">
        <v>44484</v>
      </c>
      <c r="J42" s="131" t="s">
        <v>101</v>
      </c>
      <c r="K42" s="130">
        <v>75</v>
      </c>
      <c r="L42" s="131" t="s">
        <v>48</v>
      </c>
      <c r="M42" s="131" t="s">
        <v>49</v>
      </c>
      <c r="N42" s="131" t="s">
        <v>50</v>
      </c>
      <c r="O42" s="132" t="s">
        <v>51</v>
      </c>
      <c r="P42" s="132" t="s">
        <v>200</v>
      </c>
      <c r="Q42" s="132" t="s">
        <v>200</v>
      </c>
      <c r="R42" s="132">
        <v>3108553524</v>
      </c>
      <c r="S42" s="132" t="s">
        <v>201</v>
      </c>
      <c r="T42" s="132" t="s">
        <v>820</v>
      </c>
      <c r="U42" s="15" t="s">
        <v>203</v>
      </c>
      <c r="V42" s="25">
        <v>13311601141606</v>
      </c>
      <c r="W42" s="134" t="s">
        <v>213</v>
      </c>
      <c r="X42" s="132" t="s">
        <v>214</v>
      </c>
      <c r="Y42" s="131">
        <v>1</v>
      </c>
      <c r="Z42" s="135" t="s">
        <v>215</v>
      </c>
      <c r="AA42" s="132" t="s">
        <v>667</v>
      </c>
      <c r="AB42" s="137" t="s">
        <v>59</v>
      </c>
      <c r="AC42" s="136" t="s">
        <v>773</v>
      </c>
      <c r="AD42" s="136" t="s">
        <v>60</v>
      </c>
      <c r="AE42" s="20">
        <v>0</v>
      </c>
      <c r="AF42">
        <v>0</v>
      </c>
      <c r="AG42">
        <v>0</v>
      </c>
      <c r="AH42">
        <v>0</v>
      </c>
      <c r="AI42">
        <v>0</v>
      </c>
      <c r="AJ42">
        <v>0</v>
      </c>
      <c r="AK42">
        <v>0</v>
      </c>
    </row>
    <row r="43" spans="1:37" ht="15" hidden="1" customHeight="1" x14ac:dyDescent="0.25">
      <c r="A43" s="114">
        <v>25</v>
      </c>
      <c r="B43" s="132" t="s">
        <v>44</v>
      </c>
      <c r="C43" s="132" t="s">
        <v>198</v>
      </c>
      <c r="D43" s="132" t="s">
        <v>199</v>
      </c>
      <c r="E43" s="49">
        <v>739911000</v>
      </c>
      <c r="F43" s="49">
        <v>739911000</v>
      </c>
      <c r="G43" s="129">
        <v>44287</v>
      </c>
      <c r="H43" s="130">
        <v>5</v>
      </c>
      <c r="I43" s="129">
        <v>44348</v>
      </c>
      <c r="J43" s="131" t="s">
        <v>47</v>
      </c>
      <c r="K43" s="130">
        <v>6</v>
      </c>
      <c r="L43" s="131" t="s">
        <v>48</v>
      </c>
      <c r="M43" s="131" t="s">
        <v>49</v>
      </c>
      <c r="N43" s="131" t="s">
        <v>50</v>
      </c>
      <c r="O43" s="132" t="s">
        <v>51</v>
      </c>
      <c r="P43" s="132" t="s">
        <v>200</v>
      </c>
      <c r="Q43" s="132" t="s">
        <v>200</v>
      </c>
      <c r="R43" s="132">
        <v>3108553524</v>
      </c>
      <c r="S43" s="132" t="s">
        <v>201</v>
      </c>
      <c r="T43" s="132" t="s">
        <v>216</v>
      </c>
      <c r="U43" s="15" t="s">
        <v>203</v>
      </c>
      <c r="V43" s="25">
        <v>13311601171607</v>
      </c>
      <c r="W43" s="134" t="s">
        <v>217</v>
      </c>
      <c r="X43" s="132" t="s">
        <v>218</v>
      </c>
      <c r="Y43" s="131">
        <v>1</v>
      </c>
      <c r="Z43" s="135" t="s">
        <v>219</v>
      </c>
      <c r="AA43" s="132" t="s">
        <v>220</v>
      </c>
      <c r="AB43" s="137" t="s">
        <v>59</v>
      </c>
      <c r="AC43" s="136" t="s">
        <v>221</v>
      </c>
      <c r="AD43" s="136" t="s">
        <v>222</v>
      </c>
      <c r="AE43" s="20">
        <v>0</v>
      </c>
      <c r="AF43">
        <v>0</v>
      </c>
      <c r="AG43">
        <v>0</v>
      </c>
      <c r="AH43" s="48">
        <v>739911000</v>
      </c>
      <c r="AI43" s="48">
        <v>739911000</v>
      </c>
      <c r="AJ43" s="48">
        <v>739911000</v>
      </c>
      <c r="AK43" s="48">
        <v>739911000</v>
      </c>
    </row>
    <row r="44" spans="1:37" ht="15" hidden="1" customHeight="1" x14ac:dyDescent="0.25">
      <c r="A44" s="114">
        <v>26</v>
      </c>
      <c r="B44" s="132" t="s">
        <v>44</v>
      </c>
      <c r="C44" s="132" t="s">
        <v>198</v>
      </c>
      <c r="D44" s="132" t="s">
        <v>199</v>
      </c>
      <c r="E44" s="49">
        <v>90000000</v>
      </c>
      <c r="F44" s="49">
        <v>90000000</v>
      </c>
      <c r="G44" s="129">
        <v>44287</v>
      </c>
      <c r="H44" s="130">
        <v>5</v>
      </c>
      <c r="I44" s="129">
        <v>44348</v>
      </c>
      <c r="J44" s="131" t="s">
        <v>47</v>
      </c>
      <c r="K44" s="130">
        <v>6</v>
      </c>
      <c r="L44" s="131" t="s">
        <v>48</v>
      </c>
      <c r="M44" s="131" t="s">
        <v>49</v>
      </c>
      <c r="N44" s="131" t="s">
        <v>50</v>
      </c>
      <c r="O44" s="132" t="s">
        <v>51</v>
      </c>
      <c r="P44" s="132" t="s">
        <v>200</v>
      </c>
      <c r="Q44" s="132" t="s">
        <v>200</v>
      </c>
      <c r="R44" s="132">
        <v>3108553524</v>
      </c>
      <c r="S44" s="132" t="s">
        <v>201</v>
      </c>
      <c r="T44" s="132" t="s">
        <v>738</v>
      </c>
      <c r="U44" s="15" t="s">
        <v>203</v>
      </c>
      <c r="V44" s="25">
        <v>13311601171607</v>
      </c>
      <c r="W44" s="134" t="s">
        <v>217</v>
      </c>
      <c r="X44" s="132" t="s">
        <v>223</v>
      </c>
      <c r="Y44" s="131">
        <v>2</v>
      </c>
      <c r="Z44" s="135" t="s">
        <v>224</v>
      </c>
      <c r="AA44" s="132" t="s">
        <v>225</v>
      </c>
      <c r="AB44" s="137" t="s">
        <v>59</v>
      </c>
      <c r="AC44" s="136" t="s">
        <v>221</v>
      </c>
      <c r="AD44" s="136" t="s">
        <v>222</v>
      </c>
      <c r="AE44" s="20">
        <v>0</v>
      </c>
      <c r="AF44">
        <v>0</v>
      </c>
      <c r="AG44">
        <v>0</v>
      </c>
      <c r="AH44" s="48">
        <v>90000000</v>
      </c>
      <c r="AI44" s="48">
        <v>90000000</v>
      </c>
      <c r="AJ44" s="48">
        <v>90000000</v>
      </c>
      <c r="AK44" s="48">
        <v>90000000</v>
      </c>
    </row>
    <row r="45" spans="1:37" ht="15" hidden="1" customHeight="1" x14ac:dyDescent="0.25">
      <c r="A45" s="114">
        <v>27</v>
      </c>
      <c r="B45" s="132" t="s">
        <v>44</v>
      </c>
      <c r="C45" s="132" t="s">
        <v>259</v>
      </c>
      <c r="D45" s="132" t="s">
        <v>64</v>
      </c>
      <c r="E45" s="49">
        <v>84366237</v>
      </c>
      <c r="F45" s="240">
        <v>72588416</v>
      </c>
      <c r="G45" s="129">
        <v>44440</v>
      </c>
      <c r="H45" s="130">
        <v>9</v>
      </c>
      <c r="I45" s="129">
        <v>44484</v>
      </c>
      <c r="J45" s="131" t="s">
        <v>47</v>
      </c>
      <c r="K45" s="130">
        <v>2</v>
      </c>
      <c r="L45" s="131" t="s">
        <v>48</v>
      </c>
      <c r="M45" s="131" t="s">
        <v>49</v>
      </c>
      <c r="N45" s="131" t="s">
        <v>50</v>
      </c>
      <c r="O45" s="132" t="s">
        <v>51</v>
      </c>
      <c r="P45" s="132" t="s">
        <v>200</v>
      </c>
      <c r="Q45" s="132" t="s">
        <v>200</v>
      </c>
      <c r="R45" s="132">
        <v>3108553524</v>
      </c>
      <c r="S45" s="132" t="s">
        <v>201</v>
      </c>
      <c r="T45" s="132" t="s">
        <v>664</v>
      </c>
      <c r="U45" s="15" t="s">
        <v>203</v>
      </c>
      <c r="V45" s="25">
        <v>13311601121608</v>
      </c>
      <c r="W45" s="134" t="s">
        <v>226</v>
      </c>
      <c r="X45" s="132" t="s">
        <v>227</v>
      </c>
      <c r="Y45" s="131">
        <v>1</v>
      </c>
      <c r="Z45" s="135" t="s">
        <v>228</v>
      </c>
      <c r="AA45" s="132" t="s">
        <v>665</v>
      </c>
      <c r="AB45" s="137" t="s">
        <v>59</v>
      </c>
      <c r="AC45" s="136" t="s">
        <v>773</v>
      </c>
      <c r="AD45" s="136" t="s">
        <v>794</v>
      </c>
      <c r="AE45" s="20">
        <v>0</v>
      </c>
      <c r="AF45">
        <v>0</v>
      </c>
      <c r="AG45">
        <v>0</v>
      </c>
      <c r="AH45">
        <v>0</v>
      </c>
      <c r="AI45">
        <v>0</v>
      </c>
      <c r="AJ45">
        <v>0</v>
      </c>
      <c r="AK45" s="111">
        <v>72588416</v>
      </c>
    </row>
    <row r="46" spans="1:37" ht="15" hidden="1" customHeight="1" x14ac:dyDescent="0.25">
      <c r="A46" s="114"/>
      <c r="B46" s="132"/>
      <c r="C46" s="132"/>
      <c r="D46" s="132"/>
      <c r="E46" s="49"/>
      <c r="F46" s="74">
        <f>113811000-F45-F127-F199-F229-F247</f>
        <v>1177272</v>
      </c>
      <c r="G46" s="129"/>
      <c r="H46" s="130"/>
      <c r="I46" s="129"/>
      <c r="J46" s="131"/>
      <c r="K46" s="130"/>
      <c r="L46" s="131"/>
      <c r="M46" s="131"/>
      <c r="N46" s="131"/>
      <c r="O46" s="132"/>
      <c r="P46" s="132"/>
      <c r="Q46" s="132"/>
      <c r="R46" s="132"/>
      <c r="S46" s="132"/>
      <c r="T46" s="132"/>
      <c r="U46" s="15" t="s">
        <v>203</v>
      </c>
      <c r="V46" s="25">
        <v>13311601121608</v>
      </c>
      <c r="W46" s="134" t="s">
        <v>226</v>
      </c>
      <c r="X46" s="132" t="s">
        <v>227</v>
      </c>
      <c r="Y46" s="131">
        <v>1</v>
      </c>
      <c r="Z46" s="135" t="s">
        <v>228</v>
      </c>
      <c r="AA46" s="132"/>
      <c r="AB46" s="137"/>
      <c r="AC46" s="136" t="s">
        <v>60</v>
      </c>
      <c r="AD46" s="136"/>
      <c r="AE46" s="20"/>
    </row>
    <row r="47" spans="1:37" ht="15" hidden="1" customHeight="1" x14ac:dyDescent="0.25">
      <c r="A47" s="114">
        <v>28</v>
      </c>
      <c r="B47" s="132" t="s">
        <v>44</v>
      </c>
      <c r="C47" s="132" t="s">
        <v>123</v>
      </c>
      <c r="D47" s="132" t="s">
        <v>229</v>
      </c>
      <c r="E47" s="49">
        <v>217604692</v>
      </c>
      <c r="F47" s="49">
        <f>211047353+102840884</f>
        <v>313888237</v>
      </c>
      <c r="G47" s="129">
        <v>44440</v>
      </c>
      <c r="H47" s="130">
        <v>9</v>
      </c>
      <c r="I47" s="129">
        <v>44484</v>
      </c>
      <c r="J47" s="131" t="s">
        <v>47</v>
      </c>
      <c r="K47" s="130">
        <v>4</v>
      </c>
      <c r="L47" s="131" t="s">
        <v>48</v>
      </c>
      <c r="M47" s="131" t="s">
        <v>49</v>
      </c>
      <c r="N47" s="131" t="s">
        <v>50</v>
      </c>
      <c r="O47" s="132" t="s">
        <v>51</v>
      </c>
      <c r="P47" s="132" t="s">
        <v>200</v>
      </c>
      <c r="Q47" s="132" t="s">
        <v>200</v>
      </c>
      <c r="R47" s="132">
        <v>3108553524</v>
      </c>
      <c r="S47" s="132" t="s">
        <v>201</v>
      </c>
      <c r="T47" s="132" t="s">
        <v>668</v>
      </c>
      <c r="U47" s="132" t="s">
        <v>203</v>
      </c>
      <c r="V47" s="133">
        <v>13311601211625</v>
      </c>
      <c r="W47" s="134" t="s">
        <v>230</v>
      </c>
      <c r="X47" s="132" t="s">
        <v>231</v>
      </c>
      <c r="Y47" s="131">
        <v>1</v>
      </c>
      <c r="Z47" s="135" t="s">
        <v>232</v>
      </c>
      <c r="AA47" s="132" t="s">
        <v>669</v>
      </c>
      <c r="AB47" s="137" t="s">
        <v>59</v>
      </c>
      <c r="AC47" s="136" t="s">
        <v>768</v>
      </c>
      <c r="AD47" s="136" t="s">
        <v>798</v>
      </c>
      <c r="AE47" s="20">
        <v>0</v>
      </c>
      <c r="AF47">
        <v>0</v>
      </c>
      <c r="AG47">
        <v>0</v>
      </c>
      <c r="AH47">
        <v>0</v>
      </c>
      <c r="AI47">
        <v>0</v>
      </c>
      <c r="AJ47">
        <v>0</v>
      </c>
      <c r="AK47" s="48">
        <v>211047353</v>
      </c>
    </row>
    <row r="48" spans="1:37" hidden="1" x14ac:dyDescent="0.25">
      <c r="A48" s="114">
        <v>29</v>
      </c>
      <c r="B48" s="132" t="s">
        <v>44</v>
      </c>
      <c r="C48" s="132" t="s">
        <v>233</v>
      </c>
      <c r="D48" s="132" t="s">
        <v>234</v>
      </c>
      <c r="E48" s="49">
        <v>850460415</v>
      </c>
      <c r="F48" s="49">
        <f>926330552+80733103</f>
        <v>1007063655</v>
      </c>
      <c r="G48" s="129">
        <v>44166</v>
      </c>
      <c r="H48" s="130">
        <v>2</v>
      </c>
      <c r="I48" s="129">
        <v>44256</v>
      </c>
      <c r="J48" s="131" t="s">
        <v>47</v>
      </c>
      <c r="K48" s="130">
        <v>6</v>
      </c>
      <c r="L48" s="131" t="s">
        <v>48</v>
      </c>
      <c r="M48" s="131" t="s">
        <v>49</v>
      </c>
      <c r="N48" s="131" t="s">
        <v>50</v>
      </c>
      <c r="O48" s="132" t="s">
        <v>51</v>
      </c>
      <c r="P48" s="132" t="s">
        <v>200</v>
      </c>
      <c r="Q48" s="132" t="s">
        <v>200</v>
      </c>
      <c r="R48" s="132">
        <v>3108553524</v>
      </c>
      <c r="S48" s="132" t="s">
        <v>201</v>
      </c>
      <c r="T48" s="132" t="s">
        <v>235</v>
      </c>
      <c r="U48" s="132" t="s">
        <v>203</v>
      </c>
      <c r="V48" s="133">
        <v>13311601211625</v>
      </c>
      <c r="W48" s="134" t="s">
        <v>230</v>
      </c>
      <c r="X48" s="132" t="s">
        <v>236</v>
      </c>
      <c r="Y48" s="131">
        <v>4</v>
      </c>
      <c r="Z48" s="135" t="s">
        <v>237</v>
      </c>
      <c r="AA48" s="132" t="s">
        <v>238</v>
      </c>
      <c r="AB48" s="137" t="s">
        <v>59</v>
      </c>
      <c r="AC48" s="136" t="s">
        <v>239</v>
      </c>
      <c r="AD48" s="138" t="s">
        <v>240</v>
      </c>
      <c r="AE48" s="20">
        <v>0</v>
      </c>
      <c r="AF48" s="48">
        <v>838211596</v>
      </c>
      <c r="AG48" s="48">
        <v>838211596</v>
      </c>
      <c r="AH48" s="48">
        <v>838211596</v>
      </c>
      <c r="AI48" s="48">
        <v>838211596</v>
      </c>
      <c r="AJ48" s="48">
        <v>838211596</v>
      </c>
      <c r="AK48" s="48">
        <f>838211596+88118956</f>
        <v>926330552</v>
      </c>
    </row>
    <row r="49" spans="1:37" hidden="1" x14ac:dyDescent="0.25">
      <c r="A49" s="114">
        <v>30</v>
      </c>
      <c r="B49" s="132" t="s">
        <v>44</v>
      </c>
      <c r="C49" s="132" t="s">
        <v>137</v>
      </c>
      <c r="D49" s="132" t="s">
        <v>241</v>
      </c>
      <c r="E49" s="49">
        <v>119539585</v>
      </c>
      <c r="F49" s="49">
        <f>119515360+21577318</f>
        <v>141092678</v>
      </c>
      <c r="G49" s="129">
        <v>44166</v>
      </c>
      <c r="H49" s="130">
        <v>2</v>
      </c>
      <c r="I49" s="129">
        <v>44256</v>
      </c>
      <c r="J49" s="131" t="s">
        <v>47</v>
      </c>
      <c r="K49" s="130">
        <v>6</v>
      </c>
      <c r="L49" s="131" t="s">
        <v>48</v>
      </c>
      <c r="M49" s="131" t="s">
        <v>49</v>
      </c>
      <c r="N49" s="131" t="s">
        <v>50</v>
      </c>
      <c r="O49" s="132" t="s">
        <v>51</v>
      </c>
      <c r="P49" s="132" t="s">
        <v>200</v>
      </c>
      <c r="Q49" s="132" t="s">
        <v>200</v>
      </c>
      <c r="R49" s="132">
        <v>3108553524</v>
      </c>
      <c r="S49" s="132" t="s">
        <v>201</v>
      </c>
      <c r="T49" s="132" t="s">
        <v>242</v>
      </c>
      <c r="U49" s="132" t="s">
        <v>203</v>
      </c>
      <c r="V49" s="133">
        <v>13311601211625</v>
      </c>
      <c r="W49" s="134" t="s">
        <v>230</v>
      </c>
      <c r="X49" s="132" t="s">
        <v>236</v>
      </c>
      <c r="Y49" s="131">
        <v>4</v>
      </c>
      <c r="Z49" s="135" t="s">
        <v>237</v>
      </c>
      <c r="AA49" s="132" t="s">
        <v>243</v>
      </c>
      <c r="AB49" s="137" t="s">
        <v>59</v>
      </c>
      <c r="AC49" s="136" t="s">
        <v>244</v>
      </c>
      <c r="AD49" s="136" t="s">
        <v>245</v>
      </c>
      <c r="AE49" s="20">
        <v>0</v>
      </c>
      <c r="AF49" s="48">
        <v>119515360</v>
      </c>
      <c r="AG49" s="48">
        <v>119515360</v>
      </c>
      <c r="AH49" s="48">
        <v>119515360</v>
      </c>
      <c r="AI49" s="48">
        <v>119515360</v>
      </c>
      <c r="AJ49" s="48">
        <v>119515360</v>
      </c>
      <c r="AK49" s="48">
        <f>119515360+21577318</f>
        <v>141092678</v>
      </c>
    </row>
    <row r="50" spans="1:37" ht="14.25" hidden="1" customHeight="1" x14ac:dyDescent="0.25">
      <c r="A50" s="101">
        <v>31</v>
      </c>
      <c r="B50" s="132" t="s">
        <v>44</v>
      </c>
      <c r="C50" s="278" t="s">
        <v>70</v>
      </c>
      <c r="D50" s="132" t="s">
        <v>234</v>
      </c>
      <c r="E50" s="113">
        <v>184998042</v>
      </c>
      <c r="F50" s="49">
        <v>184998042</v>
      </c>
      <c r="G50" s="286">
        <v>44531</v>
      </c>
      <c r="H50" s="287">
        <v>12</v>
      </c>
      <c r="I50" s="286">
        <v>44560</v>
      </c>
      <c r="J50" s="304" t="s">
        <v>101</v>
      </c>
      <c r="K50" s="287">
        <v>120</v>
      </c>
      <c r="L50" s="131" t="s">
        <v>48</v>
      </c>
      <c r="M50" s="131" t="s">
        <v>49</v>
      </c>
      <c r="N50" s="131" t="s">
        <v>50</v>
      </c>
      <c r="O50" s="132" t="s">
        <v>51</v>
      </c>
      <c r="P50" s="132" t="s">
        <v>200</v>
      </c>
      <c r="Q50" s="132" t="s">
        <v>200</v>
      </c>
      <c r="R50" s="132">
        <v>3108553524</v>
      </c>
      <c r="S50" s="132" t="s">
        <v>201</v>
      </c>
      <c r="T50" s="278" t="s">
        <v>915</v>
      </c>
      <c r="U50" s="132" t="s">
        <v>203</v>
      </c>
      <c r="V50" s="133">
        <v>13311601211625</v>
      </c>
      <c r="W50" s="134" t="s">
        <v>230</v>
      </c>
      <c r="X50" s="132" t="s">
        <v>236</v>
      </c>
      <c r="Y50" s="131">
        <v>4</v>
      </c>
      <c r="Z50" s="135" t="s">
        <v>237</v>
      </c>
      <c r="AA50" s="278" t="s">
        <v>934</v>
      </c>
      <c r="AB50" s="137" t="s">
        <v>59</v>
      </c>
      <c r="AC50" s="136" t="s">
        <v>918</v>
      </c>
      <c r="AD50" s="136" t="s">
        <v>60</v>
      </c>
      <c r="AE50" s="20">
        <v>0</v>
      </c>
      <c r="AF50">
        <v>0</v>
      </c>
      <c r="AG50">
        <v>0</v>
      </c>
      <c r="AH50">
        <v>0</v>
      </c>
      <c r="AI50">
        <v>0</v>
      </c>
      <c r="AJ50">
        <v>0</v>
      </c>
      <c r="AK50">
        <v>0</v>
      </c>
    </row>
    <row r="51" spans="1:37" ht="14.25" hidden="1" customHeight="1" x14ac:dyDescent="0.25">
      <c r="A51" s="101">
        <v>31</v>
      </c>
      <c r="B51" s="132" t="s">
        <v>44</v>
      </c>
      <c r="C51" s="278" t="s">
        <v>70</v>
      </c>
      <c r="D51" s="132" t="s">
        <v>234</v>
      </c>
      <c r="E51" s="113">
        <v>30790174</v>
      </c>
      <c r="F51" s="49">
        <v>30790174</v>
      </c>
      <c r="G51" s="286">
        <v>44531</v>
      </c>
      <c r="H51" s="287">
        <v>12</v>
      </c>
      <c r="I51" s="286">
        <v>44560</v>
      </c>
      <c r="J51" s="304" t="s">
        <v>101</v>
      </c>
      <c r="K51" s="287">
        <v>60</v>
      </c>
      <c r="L51" s="131" t="s">
        <v>48</v>
      </c>
      <c r="M51" s="131"/>
      <c r="N51" s="131"/>
      <c r="O51" s="132"/>
      <c r="P51" s="132"/>
      <c r="Q51" s="132"/>
      <c r="R51" s="132"/>
      <c r="S51" s="132"/>
      <c r="T51" s="278" t="s">
        <v>916</v>
      </c>
      <c r="U51" s="132" t="s">
        <v>203</v>
      </c>
      <c r="V51" s="133">
        <v>13311601211625</v>
      </c>
      <c r="W51" s="134" t="s">
        <v>230</v>
      </c>
      <c r="X51" s="132" t="s">
        <v>236</v>
      </c>
      <c r="Y51" s="131">
        <v>4</v>
      </c>
      <c r="Z51" s="135" t="s">
        <v>237</v>
      </c>
      <c r="AA51" s="278" t="s">
        <v>934</v>
      </c>
      <c r="AB51" s="137"/>
      <c r="AC51" s="136" t="s">
        <v>918</v>
      </c>
      <c r="AD51" s="136" t="s">
        <v>60</v>
      </c>
      <c r="AE51" s="20"/>
      <c r="AK51">
        <v>0</v>
      </c>
    </row>
    <row r="52" spans="1:37" ht="14.25" hidden="1" customHeight="1" x14ac:dyDescent="0.25">
      <c r="A52" s="101">
        <v>31</v>
      </c>
      <c r="B52" s="132" t="s">
        <v>44</v>
      </c>
      <c r="C52" s="278" t="s">
        <v>70</v>
      </c>
      <c r="D52" s="132" t="s">
        <v>234</v>
      </c>
      <c r="E52" s="113">
        <v>163121514</v>
      </c>
      <c r="F52" s="49">
        <v>163121514</v>
      </c>
      <c r="G52" s="286">
        <v>44531</v>
      </c>
      <c r="H52" s="287">
        <v>12</v>
      </c>
      <c r="I52" s="286">
        <v>44560</v>
      </c>
      <c r="J52" s="304" t="s">
        <v>101</v>
      </c>
      <c r="K52" s="287">
        <v>60</v>
      </c>
      <c r="L52" s="131" t="s">
        <v>48</v>
      </c>
      <c r="M52" s="131"/>
      <c r="N52" s="131"/>
      <c r="O52" s="132"/>
      <c r="P52" s="132"/>
      <c r="Q52" s="132"/>
      <c r="R52" s="132"/>
      <c r="S52" s="132"/>
      <c r="T52" s="278" t="s">
        <v>917</v>
      </c>
      <c r="U52" s="132" t="s">
        <v>203</v>
      </c>
      <c r="V52" s="133">
        <v>13311601211625</v>
      </c>
      <c r="W52" s="134" t="s">
        <v>230</v>
      </c>
      <c r="X52" s="132" t="s">
        <v>236</v>
      </c>
      <c r="Y52" s="131">
        <v>4</v>
      </c>
      <c r="Z52" s="135" t="s">
        <v>237</v>
      </c>
      <c r="AA52" s="278" t="s">
        <v>934</v>
      </c>
      <c r="AB52" s="137"/>
      <c r="AC52" s="136" t="s">
        <v>918</v>
      </c>
      <c r="AD52" s="136" t="s">
        <v>60</v>
      </c>
      <c r="AE52" s="20"/>
      <c r="AK52">
        <v>0</v>
      </c>
    </row>
    <row r="53" spans="1:37" s="138" customFormat="1" ht="14.25" hidden="1" customHeight="1" x14ac:dyDescent="0.25">
      <c r="A53" s="114"/>
      <c r="B53" s="132"/>
      <c r="C53" s="132"/>
      <c r="D53" s="132"/>
      <c r="E53" s="49"/>
      <c r="F53" s="74">
        <f>1527423230-F48-F49-F50-F51-F52</f>
        <v>357167</v>
      </c>
      <c r="G53" s="129"/>
      <c r="H53" s="130"/>
      <c r="I53" s="129"/>
      <c r="J53" s="131"/>
      <c r="K53" s="130"/>
      <c r="L53" s="131"/>
      <c r="M53" s="131"/>
      <c r="N53" s="131"/>
      <c r="O53" s="132"/>
      <c r="P53" s="132"/>
      <c r="Q53" s="132"/>
      <c r="R53" s="132"/>
      <c r="S53" s="132"/>
      <c r="T53" s="132"/>
      <c r="U53" s="132" t="s">
        <v>203</v>
      </c>
      <c r="V53" s="133">
        <v>13311601211625</v>
      </c>
      <c r="W53" s="134" t="s">
        <v>230</v>
      </c>
      <c r="X53" s="132" t="s">
        <v>236</v>
      </c>
      <c r="Y53" s="131">
        <v>4</v>
      </c>
      <c r="Z53" s="135" t="s">
        <v>237</v>
      </c>
      <c r="AA53" s="132" t="s">
        <v>60</v>
      </c>
      <c r="AB53" s="137"/>
      <c r="AC53" s="136"/>
      <c r="AD53" s="136"/>
      <c r="AE53" s="20"/>
      <c r="AF53"/>
      <c r="AG53"/>
      <c r="AH53"/>
      <c r="AI53"/>
      <c r="AJ53"/>
    </row>
    <row r="54" spans="1:37" ht="15" hidden="1" customHeight="1" x14ac:dyDescent="0.25">
      <c r="A54" s="114">
        <v>32</v>
      </c>
      <c r="B54" s="132" t="s">
        <v>44</v>
      </c>
      <c r="C54" s="132" t="s">
        <v>123</v>
      </c>
      <c r="D54" s="132" t="s">
        <v>71</v>
      </c>
      <c r="E54" s="49">
        <v>70953949</v>
      </c>
      <c r="F54" s="49">
        <v>70953949</v>
      </c>
      <c r="G54" s="129">
        <v>44491</v>
      </c>
      <c r="H54" s="130">
        <v>10</v>
      </c>
      <c r="I54" s="129">
        <v>44522</v>
      </c>
      <c r="J54" s="141" t="s">
        <v>101</v>
      </c>
      <c r="K54" s="130">
        <f>2*30+15</f>
        <v>75</v>
      </c>
      <c r="L54" s="131" t="s">
        <v>48</v>
      </c>
      <c r="M54" s="131" t="s">
        <v>49</v>
      </c>
      <c r="N54" s="131" t="s">
        <v>50</v>
      </c>
      <c r="O54" s="132" t="s">
        <v>51</v>
      </c>
      <c r="P54" s="132" t="s">
        <v>200</v>
      </c>
      <c r="Q54" s="132" t="s">
        <v>200</v>
      </c>
      <c r="R54" s="132">
        <v>3108553524</v>
      </c>
      <c r="S54" s="132" t="s">
        <v>201</v>
      </c>
      <c r="T54" s="132" t="s">
        <v>767</v>
      </c>
      <c r="U54" s="132" t="s">
        <v>203</v>
      </c>
      <c r="V54" s="133">
        <v>13311601241626</v>
      </c>
      <c r="W54" s="134" t="s">
        <v>246</v>
      </c>
      <c r="X54" s="132" t="s">
        <v>247</v>
      </c>
      <c r="Y54" s="131">
        <v>1</v>
      </c>
      <c r="Z54" s="135" t="s">
        <v>248</v>
      </c>
      <c r="AA54" s="132" t="s">
        <v>766</v>
      </c>
      <c r="AB54" s="137" t="s">
        <v>59</v>
      </c>
      <c r="AC54" s="248" t="s">
        <v>827</v>
      </c>
      <c r="AD54" s="136" t="s">
        <v>827</v>
      </c>
      <c r="AE54" s="20">
        <v>0</v>
      </c>
      <c r="AF54">
        <v>0</v>
      </c>
      <c r="AG54">
        <v>0</v>
      </c>
      <c r="AH54">
        <v>0</v>
      </c>
      <c r="AI54">
        <v>0</v>
      </c>
      <c r="AJ54">
        <v>0</v>
      </c>
      <c r="AK54" s="48">
        <v>70919820</v>
      </c>
    </row>
    <row r="55" spans="1:37" ht="15" hidden="1" customHeight="1" x14ac:dyDescent="0.25">
      <c r="A55" s="114">
        <v>33</v>
      </c>
      <c r="B55" s="132" t="s">
        <v>44</v>
      </c>
      <c r="C55" s="132" t="s">
        <v>233</v>
      </c>
      <c r="D55" s="132" t="s">
        <v>71</v>
      </c>
      <c r="E55" s="49">
        <v>773801000</v>
      </c>
      <c r="F55" s="49">
        <v>7506333</v>
      </c>
      <c r="G55" s="129">
        <v>44287</v>
      </c>
      <c r="H55" s="130">
        <v>5</v>
      </c>
      <c r="I55" s="129">
        <v>44348</v>
      </c>
      <c r="J55" s="131" t="s">
        <v>47</v>
      </c>
      <c r="K55" s="130">
        <v>6</v>
      </c>
      <c r="L55" s="131" t="s">
        <v>48</v>
      </c>
      <c r="M55" s="131" t="s">
        <v>49</v>
      </c>
      <c r="N55" s="131" t="s">
        <v>50</v>
      </c>
      <c r="O55" s="132" t="s">
        <v>51</v>
      </c>
      <c r="P55" s="132" t="s">
        <v>200</v>
      </c>
      <c r="Q55" s="132" t="s">
        <v>200</v>
      </c>
      <c r="R55" s="132">
        <v>3108553524</v>
      </c>
      <c r="S55" s="132" t="s">
        <v>201</v>
      </c>
      <c r="T55" s="132" t="s">
        <v>249</v>
      </c>
      <c r="U55" s="132" t="s">
        <v>203</v>
      </c>
      <c r="V55" s="133">
        <v>13311601061628</v>
      </c>
      <c r="W55" s="134" t="s">
        <v>250</v>
      </c>
      <c r="X55" s="132" t="s">
        <v>251</v>
      </c>
      <c r="Y55" s="131">
        <v>1</v>
      </c>
      <c r="Z55" s="135" t="s">
        <v>252</v>
      </c>
      <c r="AA55" s="132" t="s">
        <v>253</v>
      </c>
      <c r="AB55" s="137" t="s">
        <v>59</v>
      </c>
      <c r="AC55" s="136" t="s">
        <v>254</v>
      </c>
      <c r="AD55" s="136" t="s">
        <v>255</v>
      </c>
      <c r="AE55" s="20">
        <v>0</v>
      </c>
      <c r="AF55" s="20">
        <v>0</v>
      </c>
      <c r="AG55">
        <v>0</v>
      </c>
      <c r="AH55" s="48">
        <v>7506333</v>
      </c>
      <c r="AI55" s="48">
        <v>7506333</v>
      </c>
      <c r="AJ55" s="48">
        <v>7506333</v>
      </c>
      <c r="AK55" s="274">
        <v>7506333</v>
      </c>
    </row>
    <row r="56" spans="1:37" ht="15" hidden="1" customHeight="1" x14ac:dyDescent="0.25">
      <c r="A56" s="114">
        <v>34</v>
      </c>
      <c r="B56" s="132" t="s">
        <v>44</v>
      </c>
      <c r="C56" s="132" t="s">
        <v>123</v>
      </c>
      <c r="D56" s="132" t="s">
        <v>71</v>
      </c>
      <c r="E56" s="49">
        <v>107791433</v>
      </c>
      <c r="F56" s="49">
        <v>105696000</v>
      </c>
      <c r="G56" s="129">
        <v>44440</v>
      </c>
      <c r="H56" s="130">
        <v>9</v>
      </c>
      <c r="I56" s="129">
        <v>44484</v>
      </c>
      <c r="J56" s="131" t="s">
        <v>47</v>
      </c>
      <c r="K56" s="130">
        <v>3</v>
      </c>
      <c r="L56" s="131" t="s">
        <v>48</v>
      </c>
      <c r="M56" s="131" t="s">
        <v>49</v>
      </c>
      <c r="N56" s="131" t="s">
        <v>50</v>
      </c>
      <c r="O56" s="132" t="s">
        <v>51</v>
      </c>
      <c r="P56" s="132" t="s">
        <v>200</v>
      </c>
      <c r="Q56" s="132" t="s">
        <v>200</v>
      </c>
      <c r="R56" s="132">
        <v>3108553524</v>
      </c>
      <c r="S56" s="132" t="s">
        <v>201</v>
      </c>
      <c r="T56" s="132" t="s">
        <v>670</v>
      </c>
      <c r="U56" s="15" t="s">
        <v>203</v>
      </c>
      <c r="V56" s="25">
        <v>13311601061662</v>
      </c>
      <c r="W56" s="134" t="s">
        <v>256</v>
      </c>
      <c r="X56" s="132" t="s">
        <v>257</v>
      </c>
      <c r="Y56" s="131">
        <v>1</v>
      </c>
      <c r="Z56" s="135" t="s">
        <v>258</v>
      </c>
      <c r="AA56" s="132" t="s">
        <v>671</v>
      </c>
      <c r="AB56" s="137" t="s">
        <v>59</v>
      </c>
      <c r="AC56" s="136" t="s">
        <v>685</v>
      </c>
      <c r="AD56" s="136" t="s">
        <v>789</v>
      </c>
      <c r="AE56" s="20">
        <v>0</v>
      </c>
      <c r="AF56" s="20">
        <v>0</v>
      </c>
      <c r="AG56">
        <v>0</v>
      </c>
      <c r="AH56">
        <v>0</v>
      </c>
      <c r="AI56">
        <v>0</v>
      </c>
      <c r="AJ56">
        <v>0</v>
      </c>
      <c r="AK56" s="48">
        <v>105696000</v>
      </c>
    </row>
    <row r="57" spans="1:37" ht="15" hidden="1" customHeight="1" x14ac:dyDescent="0.25">
      <c r="A57" s="114">
        <v>35</v>
      </c>
      <c r="B57" s="132" t="s">
        <v>44</v>
      </c>
      <c r="C57" s="15" t="s">
        <v>259</v>
      </c>
      <c r="D57" s="81" t="s">
        <v>260</v>
      </c>
      <c r="E57" s="49">
        <v>89312314</v>
      </c>
      <c r="F57" s="49">
        <v>75917792</v>
      </c>
      <c r="G57" s="129">
        <v>44378</v>
      </c>
      <c r="H57" s="130">
        <v>8</v>
      </c>
      <c r="I57" s="129">
        <v>44417</v>
      </c>
      <c r="J57" s="131" t="s">
        <v>47</v>
      </c>
      <c r="K57" s="130">
        <v>1</v>
      </c>
      <c r="L57" s="131" t="s">
        <v>48</v>
      </c>
      <c r="M57" s="131" t="s">
        <v>49</v>
      </c>
      <c r="N57" s="131" t="s">
        <v>50</v>
      </c>
      <c r="O57" s="132" t="s">
        <v>51</v>
      </c>
      <c r="P57" s="132" t="s">
        <v>200</v>
      </c>
      <c r="Q57" s="132" t="s">
        <v>200</v>
      </c>
      <c r="R57" s="132">
        <v>3108553524</v>
      </c>
      <c r="S57" s="132" t="s">
        <v>201</v>
      </c>
      <c r="T57" s="132" t="s">
        <v>261</v>
      </c>
      <c r="U57" s="15" t="s">
        <v>203</v>
      </c>
      <c r="V57" s="25">
        <v>13311601061662</v>
      </c>
      <c r="W57" s="134" t="s">
        <v>256</v>
      </c>
      <c r="X57" s="132" t="s">
        <v>262</v>
      </c>
      <c r="Y57" s="131">
        <v>2</v>
      </c>
      <c r="Z57" s="135" t="s">
        <v>263</v>
      </c>
      <c r="AA57" s="132" t="s">
        <v>264</v>
      </c>
      <c r="AB57" s="137" t="s">
        <v>59</v>
      </c>
      <c r="AC57" s="136" t="s">
        <v>265</v>
      </c>
      <c r="AD57" s="136" t="s">
        <v>750</v>
      </c>
      <c r="AE57" s="20">
        <v>0</v>
      </c>
      <c r="AF57" s="20">
        <v>0</v>
      </c>
      <c r="AG57">
        <v>0</v>
      </c>
      <c r="AH57">
        <v>0</v>
      </c>
      <c r="AI57">
        <v>0</v>
      </c>
      <c r="AJ57">
        <v>0</v>
      </c>
      <c r="AK57" s="48">
        <v>75917792</v>
      </c>
    </row>
    <row r="58" spans="1:37" ht="15" hidden="1" customHeight="1" x14ac:dyDescent="0.25">
      <c r="A58" s="114">
        <v>36</v>
      </c>
      <c r="B58" s="132" t="s">
        <v>44</v>
      </c>
      <c r="C58" s="15" t="s">
        <v>123</v>
      </c>
      <c r="D58" s="15" t="s">
        <v>71</v>
      </c>
      <c r="E58" s="49">
        <v>80950203</v>
      </c>
      <c r="F58" s="49">
        <v>79573859</v>
      </c>
      <c r="G58" s="129">
        <v>44378</v>
      </c>
      <c r="H58" s="130">
        <v>8</v>
      </c>
      <c r="I58" s="129">
        <v>44421</v>
      </c>
      <c r="J58" s="131" t="s">
        <v>47</v>
      </c>
      <c r="K58" s="130">
        <v>4</v>
      </c>
      <c r="L58" s="131" t="s">
        <v>48</v>
      </c>
      <c r="M58" s="131" t="s">
        <v>49</v>
      </c>
      <c r="N58" s="131" t="s">
        <v>50</v>
      </c>
      <c r="O58" s="132" t="s">
        <v>51</v>
      </c>
      <c r="P58" s="132" t="s">
        <v>200</v>
      </c>
      <c r="Q58" s="132" t="s">
        <v>200</v>
      </c>
      <c r="R58" s="132">
        <v>3108553524</v>
      </c>
      <c r="S58" s="132" t="s">
        <v>201</v>
      </c>
      <c r="T58" s="132" t="s">
        <v>266</v>
      </c>
      <c r="U58" s="15" t="s">
        <v>203</v>
      </c>
      <c r="V58" s="25">
        <v>13311601061663</v>
      </c>
      <c r="W58" s="24" t="s">
        <v>267</v>
      </c>
      <c r="X58" s="15" t="s">
        <v>268</v>
      </c>
      <c r="Y58" s="14">
        <v>1</v>
      </c>
      <c r="Z58" s="26" t="s">
        <v>269</v>
      </c>
      <c r="AA58" s="15" t="s">
        <v>270</v>
      </c>
      <c r="AB58" s="19" t="s">
        <v>59</v>
      </c>
      <c r="AC58" s="20" t="s">
        <v>271</v>
      </c>
      <c r="AD58" s="20" t="s">
        <v>60</v>
      </c>
      <c r="AE58" s="20">
        <v>0</v>
      </c>
      <c r="AF58" s="57">
        <v>0</v>
      </c>
      <c r="AG58">
        <v>0</v>
      </c>
      <c r="AH58">
        <v>0</v>
      </c>
      <c r="AI58">
        <v>0</v>
      </c>
      <c r="AJ58">
        <v>0</v>
      </c>
      <c r="AK58" s="48">
        <v>79573859</v>
      </c>
    </row>
    <row r="59" spans="1:37" ht="15" hidden="1" customHeight="1" x14ac:dyDescent="0.25">
      <c r="A59" s="114">
        <v>37</v>
      </c>
      <c r="B59" s="132" t="s">
        <v>44</v>
      </c>
      <c r="C59" s="15" t="s">
        <v>104</v>
      </c>
      <c r="D59" s="15" t="s">
        <v>199</v>
      </c>
      <c r="E59" s="49">
        <v>71492730</v>
      </c>
      <c r="F59" s="49">
        <f>70037000+1455730</f>
        <v>71492730</v>
      </c>
      <c r="G59" s="129">
        <v>44463</v>
      </c>
      <c r="H59" s="130">
        <v>10</v>
      </c>
      <c r="I59" s="129">
        <v>44501</v>
      </c>
      <c r="J59" s="131" t="s">
        <v>47</v>
      </c>
      <c r="K59" s="130">
        <v>6</v>
      </c>
      <c r="L59" s="131" t="s">
        <v>48</v>
      </c>
      <c r="M59" s="131" t="s">
        <v>49</v>
      </c>
      <c r="N59" s="131" t="s">
        <v>50</v>
      </c>
      <c r="O59" s="132" t="s">
        <v>51</v>
      </c>
      <c r="P59" s="132" t="s">
        <v>200</v>
      </c>
      <c r="Q59" s="132" t="s">
        <v>200</v>
      </c>
      <c r="R59" s="132">
        <v>3108553524</v>
      </c>
      <c r="S59" s="132" t="s">
        <v>201</v>
      </c>
      <c r="T59" s="132" t="s">
        <v>272</v>
      </c>
      <c r="U59" s="15" t="s">
        <v>203</v>
      </c>
      <c r="V59" s="25">
        <v>13311601061664</v>
      </c>
      <c r="W59" s="24" t="s">
        <v>273</v>
      </c>
      <c r="X59" s="15" t="s">
        <v>274</v>
      </c>
      <c r="Y59" s="14">
        <v>1</v>
      </c>
      <c r="Z59" s="26" t="s">
        <v>275</v>
      </c>
      <c r="AA59" s="15" t="s">
        <v>276</v>
      </c>
      <c r="AB59" s="19" t="s">
        <v>59</v>
      </c>
      <c r="AC59" s="20" t="s">
        <v>781</v>
      </c>
      <c r="AD59" s="20" t="s">
        <v>803</v>
      </c>
      <c r="AE59" s="20">
        <v>0</v>
      </c>
      <c r="AF59" s="57">
        <v>0</v>
      </c>
      <c r="AG59">
        <v>0</v>
      </c>
      <c r="AH59">
        <v>0</v>
      </c>
      <c r="AI59">
        <v>0</v>
      </c>
      <c r="AJ59">
        <v>0</v>
      </c>
      <c r="AK59" s="48">
        <v>71492730</v>
      </c>
    </row>
    <row r="60" spans="1:37" s="110" customFormat="1" hidden="1" x14ac:dyDescent="0.25">
      <c r="A60" s="114">
        <v>38</v>
      </c>
      <c r="B60" s="132" t="s">
        <v>44</v>
      </c>
      <c r="C60" s="132" t="s">
        <v>104</v>
      </c>
      <c r="D60" s="132" t="s">
        <v>105</v>
      </c>
      <c r="E60" s="49">
        <v>55452806</v>
      </c>
      <c r="F60" s="49">
        <v>55452806</v>
      </c>
      <c r="G60" s="129">
        <v>44454</v>
      </c>
      <c r="H60" s="130">
        <v>11</v>
      </c>
      <c r="I60" s="129">
        <v>44512</v>
      </c>
      <c r="J60" s="131" t="s">
        <v>47</v>
      </c>
      <c r="K60" s="130">
        <v>3</v>
      </c>
      <c r="L60" s="131" t="s">
        <v>48</v>
      </c>
      <c r="M60" s="131" t="s">
        <v>49</v>
      </c>
      <c r="N60" s="131" t="s">
        <v>50</v>
      </c>
      <c r="O60" s="132" t="s">
        <v>51</v>
      </c>
      <c r="P60" s="132" t="s">
        <v>200</v>
      </c>
      <c r="Q60" s="132" t="s">
        <v>200</v>
      </c>
      <c r="R60" s="132">
        <v>3108553524</v>
      </c>
      <c r="S60" s="132" t="s">
        <v>201</v>
      </c>
      <c r="T60" s="132" t="s">
        <v>777</v>
      </c>
      <c r="U60" s="132" t="s">
        <v>203</v>
      </c>
      <c r="V60" s="133">
        <v>13311601061664</v>
      </c>
      <c r="W60" s="134" t="s">
        <v>273</v>
      </c>
      <c r="X60" s="132" t="s">
        <v>277</v>
      </c>
      <c r="Y60" s="131">
        <v>2</v>
      </c>
      <c r="Z60" s="135" t="s">
        <v>278</v>
      </c>
      <c r="AA60" s="132" t="s">
        <v>778</v>
      </c>
      <c r="AB60" s="137" t="s">
        <v>59</v>
      </c>
      <c r="AC60" s="248" t="s">
        <v>779</v>
      </c>
      <c r="AD60" s="112" t="s">
        <v>787</v>
      </c>
      <c r="AE60" s="112">
        <v>0</v>
      </c>
      <c r="AF60" s="236">
        <v>0</v>
      </c>
      <c r="AG60" s="110">
        <v>0</v>
      </c>
      <c r="AH60" s="110">
        <v>0</v>
      </c>
      <c r="AI60" s="110">
        <v>0</v>
      </c>
      <c r="AJ60" s="110">
        <v>0</v>
      </c>
      <c r="AK60" s="48">
        <v>55452806</v>
      </c>
    </row>
    <row r="61" spans="1:37" s="110" customFormat="1" hidden="1" x14ac:dyDescent="0.25">
      <c r="A61" s="114">
        <v>38</v>
      </c>
      <c r="B61" s="132" t="s">
        <v>44</v>
      </c>
      <c r="C61" s="132" t="s">
        <v>104</v>
      </c>
      <c r="D61" s="132" t="s">
        <v>105</v>
      </c>
      <c r="E61" s="49">
        <v>27345350</v>
      </c>
      <c r="F61" s="49">
        <v>27345350</v>
      </c>
      <c r="G61" s="129">
        <v>44454</v>
      </c>
      <c r="H61" s="130">
        <v>11</v>
      </c>
      <c r="I61" s="129">
        <v>44512</v>
      </c>
      <c r="J61" s="131" t="s">
        <v>47</v>
      </c>
      <c r="K61" s="130">
        <v>3</v>
      </c>
      <c r="L61" s="131" t="s">
        <v>48</v>
      </c>
      <c r="M61" s="131"/>
      <c r="N61" s="131"/>
      <c r="O61" s="132"/>
      <c r="P61" s="132"/>
      <c r="Q61" s="132"/>
      <c r="R61" s="132"/>
      <c r="S61" s="132"/>
      <c r="T61" s="132" t="s">
        <v>777</v>
      </c>
      <c r="U61" s="132" t="s">
        <v>203</v>
      </c>
      <c r="V61" s="133">
        <v>13311601241626</v>
      </c>
      <c r="W61" s="134" t="s">
        <v>246</v>
      </c>
      <c r="X61" s="132" t="s">
        <v>247</v>
      </c>
      <c r="Y61" s="131">
        <v>1</v>
      </c>
      <c r="Z61" s="135" t="s">
        <v>248</v>
      </c>
      <c r="AA61" s="132" t="s">
        <v>778</v>
      </c>
      <c r="AB61" s="137"/>
      <c r="AC61" s="248" t="s">
        <v>779</v>
      </c>
      <c r="AD61" s="112" t="s">
        <v>787</v>
      </c>
      <c r="AE61" s="112"/>
      <c r="AF61" s="237"/>
      <c r="AK61" s="48">
        <v>27345350</v>
      </c>
    </row>
    <row r="62" spans="1:37" s="110" customFormat="1" hidden="1" x14ac:dyDescent="0.25">
      <c r="A62" s="114">
        <v>38</v>
      </c>
      <c r="B62" s="132" t="s">
        <v>44</v>
      </c>
      <c r="C62" s="132" t="s">
        <v>104</v>
      </c>
      <c r="D62" s="132" t="s">
        <v>105</v>
      </c>
      <c r="E62" s="49">
        <v>11340000</v>
      </c>
      <c r="F62" s="49">
        <f>22680000/2</f>
        <v>11340000</v>
      </c>
      <c r="G62" s="129">
        <v>44454</v>
      </c>
      <c r="H62" s="130">
        <v>11</v>
      </c>
      <c r="I62" s="129">
        <v>44512</v>
      </c>
      <c r="J62" s="131" t="s">
        <v>47</v>
      </c>
      <c r="K62" s="130">
        <v>3</v>
      </c>
      <c r="L62" s="131" t="s">
        <v>48</v>
      </c>
      <c r="M62" s="131"/>
      <c r="N62" s="131"/>
      <c r="O62" s="132"/>
      <c r="P62" s="132"/>
      <c r="Q62" s="132"/>
      <c r="R62" s="132"/>
      <c r="S62" s="132"/>
      <c r="T62" s="132" t="s">
        <v>777</v>
      </c>
      <c r="U62" s="132" t="s">
        <v>203</v>
      </c>
      <c r="V62" s="133">
        <v>13311601061628</v>
      </c>
      <c r="W62" s="134" t="s">
        <v>250</v>
      </c>
      <c r="X62" s="132" t="s">
        <v>251</v>
      </c>
      <c r="Y62" s="131">
        <v>1</v>
      </c>
      <c r="Z62" s="135" t="s">
        <v>252</v>
      </c>
      <c r="AA62" s="132" t="s">
        <v>778</v>
      </c>
      <c r="AB62" s="137"/>
      <c r="AC62" s="248" t="s">
        <v>779</v>
      </c>
      <c r="AD62" s="112" t="s">
        <v>787</v>
      </c>
      <c r="AE62" s="112"/>
      <c r="AF62" s="237"/>
      <c r="AK62" s="274">
        <v>11340000</v>
      </c>
    </row>
    <row r="63" spans="1:37" s="110" customFormat="1" hidden="1" x14ac:dyDescent="0.25">
      <c r="A63" s="114">
        <v>38</v>
      </c>
      <c r="B63" s="132" t="s">
        <v>44</v>
      </c>
      <c r="C63" s="132" t="s">
        <v>104</v>
      </c>
      <c r="D63" s="132" t="s">
        <v>105</v>
      </c>
      <c r="E63" s="49">
        <v>11340000</v>
      </c>
      <c r="F63" s="49">
        <f>22680000/2</f>
        <v>11340000</v>
      </c>
      <c r="G63" s="129">
        <v>44454</v>
      </c>
      <c r="H63" s="130">
        <v>11</v>
      </c>
      <c r="I63" s="129">
        <v>44512</v>
      </c>
      <c r="J63" s="131" t="s">
        <v>47</v>
      </c>
      <c r="K63" s="130">
        <v>3</v>
      </c>
      <c r="L63" s="131" t="s">
        <v>48</v>
      </c>
      <c r="M63" s="131"/>
      <c r="N63" s="131"/>
      <c r="O63" s="132"/>
      <c r="P63" s="132"/>
      <c r="Q63" s="132"/>
      <c r="R63" s="132"/>
      <c r="S63" s="132"/>
      <c r="T63" s="132" t="s">
        <v>777</v>
      </c>
      <c r="U63" s="132" t="s">
        <v>203</v>
      </c>
      <c r="V63" s="133">
        <v>13311601061628</v>
      </c>
      <c r="W63" s="132" t="s">
        <v>250</v>
      </c>
      <c r="X63" s="132" t="s">
        <v>515</v>
      </c>
      <c r="Y63" s="131">
        <v>4</v>
      </c>
      <c r="Z63" s="135" t="s">
        <v>516</v>
      </c>
      <c r="AA63" s="132" t="s">
        <v>778</v>
      </c>
      <c r="AB63" s="137"/>
      <c r="AC63" s="248" t="s">
        <v>779</v>
      </c>
      <c r="AD63" s="112" t="s">
        <v>787</v>
      </c>
      <c r="AE63" s="112"/>
      <c r="AF63" s="237"/>
      <c r="AK63" s="48">
        <v>11340000</v>
      </c>
    </row>
    <row r="64" spans="1:37" s="110" customFormat="1" hidden="1" x14ac:dyDescent="0.25">
      <c r="A64" s="114">
        <v>38</v>
      </c>
      <c r="B64" s="132" t="s">
        <v>44</v>
      </c>
      <c r="C64" s="132" t="s">
        <v>104</v>
      </c>
      <c r="D64" s="132" t="s">
        <v>105</v>
      </c>
      <c r="E64" s="49">
        <v>39378333</v>
      </c>
      <c r="F64" s="49">
        <v>39378333</v>
      </c>
      <c r="G64" s="129">
        <v>44454</v>
      </c>
      <c r="H64" s="130">
        <v>11</v>
      </c>
      <c r="I64" s="129">
        <v>44512</v>
      </c>
      <c r="J64" s="131" t="s">
        <v>47</v>
      </c>
      <c r="K64" s="130">
        <v>3</v>
      </c>
      <c r="L64" s="131" t="s">
        <v>48</v>
      </c>
      <c r="M64" s="131"/>
      <c r="N64" s="131"/>
      <c r="O64" s="132"/>
      <c r="P64" s="132"/>
      <c r="Q64" s="132"/>
      <c r="R64" s="132"/>
      <c r="S64" s="132"/>
      <c r="T64" s="132" t="s">
        <v>777</v>
      </c>
      <c r="U64" s="132" t="s">
        <v>203</v>
      </c>
      <c r="V64" s="133">
        <v>13311601061663</v>
      </c>
      <c r="W64" s="134" t="s">
        <v>267</v>
      </c>
      <c r="X64" s="132" t="s">
        <v>268</v>
      </c>
      <c r="Y64" s="131">
        <v>1</v>
      </c>
      <c r="Z64" s="135" t="s">
        <v>269</v>
      </c>
      <c r="AA64" s="132" t="s">
        <v>778</v>
      </c>
      <c r="AB64" s="137"/>
      <c r="AC64" s="248" t="s">
        <v>779</v>
      </c>
      <c r="AD64" s="112" t="s">
        <v>787</v>
      </c>
      <c r="AE64" s="112"/>
      <c r="AF64" s="237"/>
      <c r="AK64" s="48">
        <v>39378333</v>
      </c>
    </row>
    <row r="65" spans="1:38" s="110" customFormat="1" hidden="1" x14ac:dyDescent="0.25">
      <c r="A65" s="114">
        <v>38</v>
      </c>
      <c r="B65" s="132" t="s">
        <v>44</v>
      </c>
      <c r="C65" s="132" t="s">
        <v>104</v>
      </c>
      <c r="D65" s="132" t="s">
        <v>105</v>
      </c>
      <c r="E65" s="49">
        <v>27975000</v>
      </c>
      <c r="F65" s="49">
        <v>27975000</v>
      </c>
      <c r="G65" s="129">
        <v>44454</v>
      </c>
      <c r="H65" s="130">
        <v>11</v>
      </c>
      <c r="I65" s="129">
        <v>44512</v>
      </c>
      <c r="J65" s="131" t="s">
        <v>47</v>
      </c>
      <c r="K65" s="130">
        <v>3</v>
      </c>
      <c r="L65" s="131" t="s">
        <v>48</v>
      </c>
      <c r="M65" s="131"/>
      <c r="N65" s="131"/>
      <c r="O65" s="132"/>
      <c r="P65" s="132"/>
      <c r="Q65" s="132"/>
      <c r="R65" s="132"/>
      <c r="S65" s="132"/>
      <c r="T65" s="132" t="s">
        <v>777</v>
      </c>
      <c r="U65" s="132" t="s">
        <v>203</v>
      </c>
      <c r="V65" s="133">
        <v>13311603401781</v>
      </c>
      <c r="W65" s="134" t="s">
        <v>287</v>
      </c>
      <c r="X65" s="132" t="s">
        <v>288</v>
      </c>
      <c r="Y65" s="131">
        <v>2</v>
      </c>
      <c r="Z65" s="135" t="s">
        <v>289</v>
      </c>
      <c r="AA65" s="132" t="s">
        <v>778</v>
      </c>
      <c r="AB65" s="137"/>
      <c r="AC65" s="248" t="s">
        <v>779</v>
      </c>
      <c r="AD65" s="112" t="s">
        <v>787</v>
      </c>
      <c r="AE65" s="112"/>
      <c r="AF65" s="237"/>
      <c r="AK65" s="48">
        <v>27975000</v>
      </c>
    </row>
    <row r="66" spans="1:38" ht="15" hidden="1" customHeight="1" x14ac:dyDescent="0.25">
      <c r="A66" s="114">
        <v>39</v>
      </c>
      <c r="B66" s="132" t="s">
        <v>44</v>
      </c>
      <c r="C66" s="139" t="s">
        <v>123</v>
      </c>
      <c r="D66" s="139" t="s">
        <v>71</v>
      </c>
      <c r="E66" s="49">
        <v>77000000</v>
      </c>
      <c r="F66" s="49">
        <v>77000000</v>
      </c>
      <c r="G66" s="129">
        <v>44287</v>
      </c>
      <c r="H66" s="130">
        <v>6</v>
      </c>
      <c r="I66" s="129">
        <v>44377</v>
      </c>
      <c r="J66" s="131" t="s">
        <v>47</v>
      </c>
      <c r="K66" s="130">
        <v>5</v>
      </c>
      <c r="L66" s="131" t="s">
        <v>48</v>
      </c>
      <c r="M66" s="131" t="s">
        <v>49</v>
      </c>
      <c r="N66" s="131" t="s">
        <v>50</v>
      </c>
      <c r="O66" s="132" t="s">
        <v>51</v>
      </c>
      <c r="P66" s="132" t="s">
        <v>200</v>
      </c>
      <c r="Q66" s="132" t="s">
        <v>200</v>
      </c>
      <c r="R66" s="132">
        <v>3108553524</v>
      </c>
      <c r="S66" s="132" t="s">
        <v>201</v>
      </c>
      <c r="T66" s="132" t="s">
        <v>279</v>
      </c>
      <c r="U66" s="132" t="s">
        <v>203</v>
      </c>
      <c r="V66" s="133">
        <v>13311602341704</v>
      </c>
      <c r="W66" s="134" t="s">
        <v>280</v>
      </c>
      <c r="X66" s="132" t="s">
        <v>281</v>
      </c>
      <c r="Y66" s="131">
        <v>1</v>
      </c>
      <c r="Z66" s="135" t="s">
        <v>282</v>
      </c>
      <c r="AA66" s="132" t="s">
        <v>283</v>
      </c>
      <c r="AB66" s="137" t="s">
        <v>59</v>
      </c>
      <c r="AC66" s="136" t="s">
        <v>284</v>
      </c>
      <c r="AD66" s="20" t="s">
        <v>285</v>
      </c>
      <c r="AE66" s="20">
        <v>0</v>
      </c>
      <c r="AF66">
        <v>0</v>
      </c>
      <c r="AG66" s="22">
        <v>0</v>
      </c>
      <c r="AH66" s="48">
        <v>0</v>
      </c>
      <c r="AI66" s="48">
        <v>77000000</v>
      </c>
      <c r="AJ66" s="48">
        <v>77000000</v>
      </c>
      <c r="AK66" s="48">
        <v>77000000</v>
      </c>
    </row>
    <row r="67" spans="1:38" ht="15" hidden="1" customHeight="1" x14ac:dyDescent="0.25">
      <c r="A67" s="114">
        <v>39</v>
      </c>
      <c r="B67" s="132" t="s">
        <v>44</v>
      </c>
      <c r="C67" s="81" t="s">
        <v>123</v>
      </c>
      <c r="D67" s="81" t="s">
        <v>71</v>
      </c>
      <c r="E67" s="75" t="s">
        <v>100</v>
      </c>
      <c r="F67" s="74">
        <f>(182972000-F122-F163-F123)-F66-F207-F227</f>
        <v>0</v>
      </c>
      <c r="G67" s="16"/>
      <c r="H67" s="17"/>
      <c r="I67" s="16"/>
      <c r="J67" s="14"/>
      <c r="K67" s="17"/>
      <c r="L67" s="14" t="s">
        <v>48</v>
      </c>
      <c r="M67" s="14" t="s">
        <v>49</v>
      </c>
      <c r="N67" s="14" t="s">
        <v>50</v>
      </c>
      <c r="O67" s="15" t="s">
        <v>51</v>
      </c>
      <c r="P67" s="15" t="s">
        <v>200</v>
      </c>
      <c r="Q67" s="15" t="s">
        <v>200</v>
      </c>
      <c r="R67" s="15">
        <v>3108553524</v>
      </c>
      <c r="S67" s="15" t="s">
        <v>201</v>
      </c>
      <c r="T67" s="15" t="s">
        <v>100</v>
      </c>
      <c r="U67" s="15" t="s">
        <v>203</v>
      </c>
      <c r="V67" s="25">
        <v>13311602341704</v>
      </c>
      <c r="W67" s="24" t="s">
        <v>280</v>
      </c>
      <c r="X67" s="15" t="s">
        <v>281</v>
      </c>
      <c r="Y67" s="14">
        <v>1</v>
      </c>
      <c r="Z67" s="26" t="s">
        <v>282</v>
      </c>
      <c r="AA67" s="15"/>
      <c r="AB67" s="19" t="s">
        <v>59</v>
      </c>
      <c r="AC67" s="20" t="s">
        <v>60</v>
      </c>
      <c r="AD67" s="20" t="s">
        <v>60</v>
      </c>
      <c r="AE67" s="20">
        <v>0</v>
      </c>
      <c r="AF67">
        <v>0</v>
      </c>
      <c r="AG67" s="22">
        <v>0</v>
      </c>
      <c r="AH67" s="48">
        <v>0</v>
      </c>
      <c r="AI67" s="48">
        <v>0</v>
      </c>
      <c r="AJ67" s="48">
        <v>0</v>
      </c>
      <c r="AK67" s="48">
        <v>0</v>
      </c>
    </row>
    <row r="68" spans="1:38" ht="15" hidden="1" customHeight="1" x14ac:dyDescent="0.25">
      <c r="A68" s="114">
        <v>40</v>
      </c>
      <c r="B68" s="132" t="s">
        <v>44</v>
      </c>
      <c r="C68" s="15" t="s">
        <v>123</v>
      </c>
      <c r="D68" s="15" t="s">
        <v>71</v>
      </c>
      <c r="E68" s="49">
        <v>108693945</v>
      </c>
      <c r="F68" s="49">
        <v>104973470</v>
      </c>
      <c r="G68" s="16">
        <v>44256</v>
      </c>
      <c r="H68" s="17">
        <v>6</v>
      </c>
      <c r="I68" s="16">
        <v>44377</v>
      </c>
      <c r="J68" s="14" t="s">
        <v>47</v>
      </c>
      <c r="K68" s="17">
        <v>5</v>
      </c>
      <c r="L68" s="14" t="s">
        <v>48</v>
      </c>
      <c r="M68" s="14" t="s">
        <v>49</v>
      </c>
      <c r="N68" s="14" t="s">
        <v>50</v>
      </c>
      <c r="O68" s="15" t="s">
        <v>51</v>
      </c>
      <c r="P68" s="15" t="s">
        <v>200</v>
      </c>
      <c r="Q68" s="15" t="s">
        <v>200</v>
      </c>
      <c r="R68" s="15">
        <v>3108553524</v>
      </c>
      <c r="S68" s="15" t="s">
        <v>201</v>
      </c>
      <c r="T68" s="15" t="s">
        <v>286</v>
      </c>
      <c r="U68" s="15" t="s">
        <v>203</v>
      </c>
      <c r="V68" s="25">
        <v>13311603401781</v>
      </c>
      <c r="W68" s="24" t="s">
        <v>287</v>
      </c>
      <c r="X68" s="15" t="s">
        <v>288</v>
      </c>
      <c r="Y68" s="14">
        <v>2</v>
      </c>
      <c r="Z68" s="26" t="s">
        <v>289</v>
      </c>
      <c r="AA68" s="15" t="s">
        <v>290</v>
      </c>
      <c r="AB68" s="19" t="s">
        <v>59</v>
      </c>
      <c r="AC68" s="20" t="s">
        <v>692</v>
      </c>
      <c r="AD68" s="20" t="s">
        <v>696</v>
      </c>
      <c r="AE68" s="20">
        <v>0</v>
      </c>
      <c r="AF68" s="58">
        <v>0</v>
      </c>
      <c r="AG68" s="22">
        <v>0</v>
      </c>
      <c r="AH68" s="48">
        <v>0</v>
      </c>
      <c r="AI68" s="48">
        <v>0</v>
      </c>
      <c r="AJ68" s="48">
        <v>0</v>
      </c>
      <c r="AK68" s="48">
        <v>104973470</v>
      </c>
    </row>
    <row r="69" spans="1:38" ht="15" hidden="1" customHeight="1" x14ac:dyDescent="0.25">
      <c r="A69" s="239"/>
      <c r="B69" s="15"/>
      <c r="C69" s="15"/>
      <c r="D69" s="15"/>
      <c r="E69" s="75" t="s">
        <v>100</v>
      </c>
      <c r="F69" s="74">
        <f>203763470-F68-F130-F217-F65-F235-F242</f>
        <v>1233783</v>
      </c>
      <c r="G69" s="16"/>
      <c r="H69" s="17"/>
      <c r="I69" s="16"/>
      <c r="J69" s="14"/>
      <c r="K69" s="17"/>
      <c r="L69" s="14"/>
      <c r="M69" s="14" t="s">
        <v>49</v>
      </c>
      <c r="N69" s="14" t="s">
        <v>50</v>
      </c>
      <c r="O69" s="15" t="s">
        <v>51</v>
      </c>
      <c r="P69" s="15" t="s">
        <v>200</v>
      </c>
      <c r="Q69" s="15" t="s">
        <v>200</v>
      </c>
      <c r="R69" s="15">
        <v>3108553524</v>
      </c>
      <c r="S69" s="15" t="s">
        <v>201</v>
      </c>
      <c r="T69" s="15" t="s">
        <v>100</v>
      </c>
      <c r="U69" s="15" t="s">
        <v>203</v>
      </c>
      <c r="V69" s="25">
        <v>13311603401781</v>
      </c>
      <c r="W69" s="24" t="s">
        <v>287</v>
      </c>
      <c r="X69" s="15" t="s">
        <v>288</v>
      </c>
      <c r="Y69" s="14">
        <v>2</v>
      </c>
      <c r="Z69" s="26" t="s">
        <v>289</v>
      </c>
      <c r="AA69" s="15" t="s">
        <v>60</v>
      </c>
      <c r="AB69" s="19" t="s">
        <v>59</v>
      </c>
      <c r="AC69" s="20" t="s">
        <v>60</v>
      </c>
      <c r="AD69" s="20" t="s">
        <v>60</v>
      </c>
      <c r="AE69" s="20">
        <v>0</v>
      </c>
      <c r="AF69" s="58">
        <v>0</v>
      </c>
      <c r="AG69" s="22">
        <v>0</v>
      </c>
      <c r="AH69" s="48">
        <v>0</v>
      </c>
      <c r="AI69" s="48">
        <v>0</v>
      </c>
      <c r="AJ69" s="48">
        <v>0</v>
      </c>
      <c r="AK69" s="48">
        <v>0</v>
      </c>
    </row>
    <row r="70" spans="1:38" ht="15" hidden="1" customHeight="1" x14ac:dyDescent="0.25">
      <c r="A70" s="33">
        <v>41</v>
      </c>
      <c r="B70" s="15" t="s">
        <v>44</v>
      </c>
      <c r="C70" s="15" t="s">
        <v>104</v>
      </c>
      <c r="D70" s="15" t="s">
        <v>111</v>
      </c>
      <c r="E70" s="49">
        <v>10199000</v>
      </c>
      <c r="F70" s="49">
        <f>6218800+671300</f>
        <v>6890100</v>
      </c>
      <c r="G70" s="16" t="s">
        <v>60</v>
      </c>
      <c r="H70" s="17" t="s">
        <v>60</v>
      </c>
      <c r="I70" s="16" t="s">
        <v>60</v>
      </c>
      <c r="J70" s="14"/>
      <c r="K70" s="17" t="s">
        <v>291</v>
      </c>
      <c r="L70" s="14" t="s">
        <v>48</v>
      </c>
      <c r="M70" s="14" t="s">
        <v>49</v>
      </c>
      <c r="N70" s="14" t="s">
        <v>50</v>
      </c>
      <c r="O70" s="15" t="s">
        <v>51</v>
      </c>
      <c r="P70" s="15" t="s">
        <v>200</v>
      </c>
      <c r="Q70" s="15" t="s">
        <v>200</v>
      </c>
      <c r="R70" s="15">
        <v>3108553524</v>
      </c>
      <c r="S70" s="15" t="s">
        <v>201</v>
      </c>
      <c r="T70" s="15" t="s">
        <v>292</v>
      </c>
      <c r="U70" s="15" t="s">
        <v>203</v>
      </c>
      <c r="V70" s="25">
        <v>13311603431785</v>
      </c>
      <c r="W70" s="24" t="s">
        <v>293</v>
      </c>
      <c r="X70" s="15" t="s">
        <v>294</v>
      </c>
      <c r="Y70" s="14">
        <v>1</v>
      </c>
      <c r="Z70" s="26" t="s">
        <v>295</v>
      </c>
      <c r="AA70" s="15" t="s">
        <v>296</v>
      </c>
      <c r="AB70" s="19" t="s">
        <v>59</v>
      </c>
      <c r="AC70" s="20" t="s">
        <v>49</v>
      </c>
      <c r="AD70" s="20" t="s">
        <v>297</v>
      </c>
      <c r="AE70" s="20">
        <v>0</v>
      </c>
      <c r="AF70">
        <v>0</v>
      </c>
      <c r="AG70" s="22">
        <v>0</v>
      </c>
      <c r="AH70" s="6">
        <f>2177100+671300</f>
        <v>2848400</v>
      </c>
      <c r="AI70" s="6">
        <v>2848400</v>
      </c>
      <c r="AJ70" s="6">
        <f>2177100+671300+671300</f>
        <v>3519700</v>
      </c>
      <c r="AK70" s="6">
        <f>2177100+671300+671300+685200+671300+671300+671300</f>
        <v>6218800</v>
      </c>
    </row>
    <row r="71" spans="1:38" ht="15" hidden="1" customHeight="1" x14ac:dyDescent="0.25">
      <c r="A71" s="114">
        <v>42</v>
      </c>
      <c r="B71" s="15" t="s">
        <v>44</v>
      </c>
      <c r="C71" s="139" t="s">
        <v>123</v>
      </c>
      <c r="D71" s="192" t="s">
        <v>874</v>
      </c>
      <c r="E71" s="49">
        <v>252728195</v>
      </c>
      <c r="F71" s="74">
        <v>252728195</v>
      </c>
      <c r="G71" s="16" t="s">
        <v>875</v>
      </c>
      <c r="H71" s="17">
        <v>12</v>
      </c>
      <c r="I71" s="16">
        <v>44554</v>
      </c>
      <c r="J71" s="14" t="s">
        <v>47</v>
      </c>
      <c r="K71" s="17">
        <v>5</v>
      </c>
      <c r="L71" s="14" t="s">
        <v>48</v>
      </c>
      <c r="M71" s="14" t="s">
        <v>49</v>
      </c>
      <c r="N71" s="14" t="s">
        <v>50</v>
      </c>
      <c r="O71" s="15" t="s">
        <v>51</v>
      </c>
      <c r="P71" s="15" t="s">
        <v>200</v>
      </c>
      <c r="Q71" s="15" t="s">
        <v>200</v>
      </c>
      <c r="R71" s="15">
        <v>3108553524</v>
      </c>
      <c r="S71" s="15" t="s">
        <v>201</v>
      </c>
      <c r="T71" s="132" t="s">
        <v>831</v>
      </c>
      <c r="U71" s="15" t="s">
        <v>203</v>
      </c>
      <c r="V71" s="25">
        <v>13311603451786</v>
      </c>
      <c r="W71" s="24" t="s">
        <v>298</v>
      </c>
      <c r="X71" s="15" t="s">
        <v>299</v>
      </c>
      <c r="Y71" s="14">
        <v>1</v>
      </c>
      <c r="Z71" s="26" t="s">
        <v>300</v>
      </c>
      <c r="AA71" s="15" t="s">
        <v>832</v>
      </c>
      <c r="AB71" s="19" t="s">
        <v>59</v>
      </c>
      <c r="AC71" s="20" t="s">
        <v>833</v>
      </c>
      <c r="AD71" s="20" t="s">
        <v>60</v>
      </c>
      <c r="AE71" s="20">
        <v>0</v>
      </c>
      <c r="AF71">
        <v>0</v>
      </c>
      <c r="AG71" s="22">
        <v>0</v>
      </c>
      <c r="AH71" s="48">
        <v>0</v>
      </c>
      <c r="AI71" s="48">
        <v>0</v>
      </c>
      <c r="AJ71" s="48">
        <v>0</v>
      </c>
      <c r="AK71" s="48">
        <v>0</v>
      </c>
    </row>
    <row r="72" spans="1:38" ht="15" hidden="1" customHeight="1" x14ac:dyDescent="0.25">
      <c r="A72" s="239"/>
      <c r="B72" s="15" t="s">
        <v>44</v>
      </c>
      <c r="C72" s="15" t="s">
        <v>198</v>
      </c>
      <c r="D72" s="15" t="s">
        <v>199</v>
      </c>
      <c r="E72" s="49">
        <v>0</v>
      </c>
      <c r="F72" s="74">
        <f>488510000-F71-F142-F143-F144-F145-F146-F231-F232-F237-F238-F246</f>
        <v>27978253</v>
      </c>
      <c r="G72" s="16"/>
      <c r="H72" s="17"/>
      <c r="I72" s="16"/>
      <c r="J72" s="14"/>
      <c r="K72" s="17"/>
      <c r="L72" s="14"/>
      <c r="M72" s="14"/>
      <c r="N72" s="14"/>
      <c r="O72" s="15"/>
      <c r="P72" s="15" t="s">
        <v>200</v>
      </c>
      <c r="Q72" s="15" t="s">
        <v>200</v>
      </c>
      <c r="R72" s="15">
        <v>3108553524</v>
      </c>
      <c r="S72" s="15" t="s">
        <v>201</v>
      </c>
      <c r="T72" s="15" t="s">
        <v>60</v>
      </c>
      <c r="U72" s="15" t="s">
        <v>203</v>
      </c>
      <c r="V72" s="25">
        <v>13311603451786</v>
      </c>
      <c r="W72" s="24" t="s">
        <v>298</v>
      </c>
      <c r="X72" s="15" t="s">
        <v>299</v>
      </c>
      <c r="Y72" s="14">
        <v>1</v>
      </c>
      <c r="Z72" s="26" t="s">
        <v>300</v>
      </c>
      <c r="AA72" s="15"/>
      <c r="AB72" s="19" t="s">
        <v>59</v>
      </c>
      <c r="AC72" s="20" t="s">
        <v>60</v>
      </c>
      <c r="AD72" s="20" t="s">
        <v>60</v>
      </c>
      <c r="AE72" s="20">
        <v>0</v>
      </c>
      <c r="AF72">
        <v>0</v>
      </c>
      <c r="AG72" s="22">
        <v>0</v>
      </c>
      <c r="AH72" s="48">
        <v>0</v>
      </c>
      <c r="AI72" s="48">
        <v>0</v>
      </c>
      <c r="AJ72" s="48">
        <v>0</v>
      </c>
      <c r="AK72" s="48">
        <v>0</v>
      </c>
    </row>
    <row r="73" spans="1:38" ht="15" customHeight="1" x14ac:dyDescent="0.25">
      <c r="A73" s="33">
        <v>43</v>
      </c>
      <c r="B73" s="15" t="s">
        <v>44</v>
      </c>
      <c r="C73" s="15" t="s">
        <v>123</v>
      </c>
      <c r="D73" s="15" t="s">
        <v>71</v>
      </c>
      <c r="E73" s="49">
        <v>135515708</v>
      </c>
      <c r="F73" s="49">
        <v>132256954</v>
      </c>
      <c r="G73" s="16">
        <v>44256</v>
      </c>
      <c r="H73" s="17">
        <v>6</v>
      </c>
      <c r="I73" s="16">
        <v>44377</v>
      </c>
      <c r="J73" s="14" t="s">
        <v>47</v>
      </c>
      <c r="K73" s="17">
        <v>4</v>
      </c>
      <c r="L73" s="14" t="s">
        <v>48</v>
      </c>
      <c r="M73" s="14" t="s">
        <v>49</v>
      </c>
      <c r="N73" s="14" t="s">
        <v>50</v>
      </c>
      <c r="O73" s="15" t="s">
        <v>51</v>
      </c>
      <c r="P73" s="15" t="s">
        <v>200</v>
      </c>
      <c r="Q73" s="15" t="s">
        <v>200</v>
      </c>
      <c r="R73" s="15">
        <v>3108553524</v>
      </c>
      <c r="S73" s="15" t="s">
        <v>201</v>
      </c>
      <c r="T73" s="15" t="s">
        <v>301</v>
      </c>
      <c r="U73" s="15" t="s">
        <v>203</v>
      </c>
      <c r="V73" s="25">
        <v>13311605552019</v>
      </c>
      <c r="W73" s="24" t="s">
        <v>302</v>
      </c>
      <c r="X73" s="15" t="s">
        <v>303</v>
      </c>
      <c r="Y73" s="14">
        <v>2</v>
      </c>
      <c r="Z73" s="26" t="s">
        <v>304</v>
      </c>
      <c r="AA73" s="15" t="s">
        <v>305</v>
      </c>
      <c r="AB73" s="19" t="s">
        <v>59</v>
      </c>
      <c r="AC73" s="20" t="s">
        <v>306</v>
      </c>
      <c r="AD73" s="20" t="s">
        <v>307</v>
      </c>
      <c r="AE73" s="20">
        <v>0</v>
      </c>
      <c r="AF73">
        <v>0</v>
      </c>
      <c r="AG73" s="22">
        <v>0</v>
      </c>
      <c r="AH73" s="48">
        <v>0</v>
      </c>
      <c r="AI73" s="48">
        <v>132256954</v>
      </c>
      <c r="AJ73" s="48">
        <v>132256954</v>
      </c>
      <c r="AK73" s="48">
        <v>132256954</v>
      </c>
    </row>
    <row r="74" spans="1:38" ht="15" customHeight="1" x14ac:dyDescent="0.25">
      <c r="A74" s="239"/>
      <c r="B74" s="15"/>
      <c r="C74" s="15"/>
      <c r="D74" s="15"/>
      <c r="E74" s="75" t="s">
        <v>60</v>
      </c>
      <c r="F74" s="74">
        <f>300325871-F73-F79-F124-F125-F126-F160-F165-F211-F223-F236</f>
        <v>6553957</v>
      </c>
      <c r="G74" s="16"/>
      <c r="H74" s="17"/>
      <c r="I74" s="16"/>
      <c r="J74" s="14"/>
      <c r="K74" s="17"/>
      <c r="L74" s="14" t="s">
        <v>48</v>
      </c>
      <c r="M74" s="14" t="s">
        <v>49</v>
      </c>
      <c r="N74" s="14" t="s">
        <v>50</v>
      </c>
      <c r="O74" s="15" t="s">
        <v>51</v>
      </c>
      <c r="P74" s="15" t="s">
        <v>200</v>
      </c>
      <c r="Q74" s="15" t="s">
        <v>200</v>
      </c>
      <c r="R74" s="15">
        <v>3108553524</v>
      </c>
      <c r="S74" s="15" t="s">
        <v>201</v>
      </c>
      <c r="T74" s="15" t="s">
        <v>60</v>
      </c>
      <c r="U74" s="15" t="s">
        <v>203</v>
      </c>
      <c r="V74" s="25">
        <v>13311605552019</v>
      </c>
      <c r="W74" s="24" t="s">
        <v>302</v>
      </c>
      <c r="X74" s="15" t="s">
        <v>303</v>
      </c>
      <c r="Y74" s="14">
        <v>2</v>
      </c>
      <c r="Z74" s="26" t="s">
        <v>304</v>
      </c>
      <c r="AA74" s="15"/>
      <c r="AB74" s="19" t="s">
        <v>59</v>
      </c>
      <c r="AC74" s="20" t="s">
        <v>60</v>
      </c>
      <c r="AD74" s="20" t="s">
        <v>60</v>
      </c>
      <c r="AE74" s="20">
        <v>0</v>
      </c>
      <c r="AF74">
        <v>0</v>
      </c>
      <c r="AG74" s="22">
        <v>0</v>
      </c>
      <c r="AH74" s="48">
        <v>0</v>
      </c>
      <c r="AI74" s="48">
        <v>0</v>
      </c>
      <c r="AJ74" s="48">
        <v>0</v>
      </c>
      <c r="AK74" s="48">
        <v>0</v>
      </c>
    </row>
    <row r="75" spans="1:38" ht="15" hidden="1" customHeight="1" x14ac:dyDescent="0.25">
      <c r="A75" s="114">
        <v>44</v>
      </c>
      <c r="B75" s="15" t="s">
        <v>44</v>
      </c>
      <c r="C75" s="15" t="s">
        <v>123</v>
      </c>
      <c r="D75" s="15" t="s">
        <v>234</v>
      </c>
      <c r="E75" s="49">
        <v>245000000</v>
      </c>
      <c r="F75" s="74">
        <v>245000000</v>
      </c>
      <c r="G75" s="129">
        <v>44515</v>
      </c>
      <c r="H75" s="130">
        <v>12</v>
      </c>
      <c r="I75" s="129">
        <v>44550</v>
      </c>
      <c r="J75" s="131" t="s">
        <v>47</v>
      </c>
      <c r="K75" s="130">
        <v>4</v>
      </c>
      <c r="L75" s="131" t="s">
        <v>48</v>
      </c>
      <c r="M75" s="131" t="s">
        <v>49</v>
      </c>
      <c r="N75" s="131" t="s">
        <v>50</v>
      </c>
      <c r="O75" s="132" t="s">
        <v>51</v>
      </c>
      <c r="P75" s="132" t="s">
        <v>200</v>
      </c>
      <c r="Q75" s="132" t="s">
        <v>200</v>
      </c>
      <c r="R75" s="132">
        <v>3108553524</v>
      </c>
      <c r="S75" s="132" t="s">
        <v>201</v>
      </c>
      <c r="T75" s="132" t="s">
        <v>810</v>
      </c>
      <c r="U75" s="15" t="s">
        <v>203</v>
      </c>
      <c r="V75" s="25">
        <v>13311604492020</v>
      </c>
      <c r="W75" s="24" t="s">
        <v>308</v>
      </c>
      <c r="X75" s="15" t="s">
        <v>800</v>
      </c>
      <c r="Y75" s="14">
        <v>1</v>
      </c>
      <c r="Z75" s="26" t="s">
        <v>807</v>
      </c>
      <c r="AA75" s="249" t="s">
        <v>813</v>
      </c>
      <c r="AB75" s="19" t="s">
        <v>59</v>
      </c>
      <c r="AC75" s="20" t="s">
        <v>828</v>
      </c>
      <c r="AD75" s="20" t="s">
        <v>60</v>
      </c>
      <c r="AE75" s="20">
        <v>0</v>
      </c>
      <c r="AF75">
        <v>0</v>
      </c>
      <c r="AG75" s="22">
        <v>0</v>
      </c>
      <c r="AH75" s="48">
        <v>0</v>
      </c>
      <c r="AI75" s="48">
        <v>0</v>
      </c>
      <c r="AJ75" s="48">
        <v>0</v>
      </c>
      <c r="AK75" s="48">
        <v>0</v>
      </c>
    </row>
    <row r="76" spans="1:38" ht="15" hidden="1" customHeight="1" x14ac:dyDescent="0.25">
      <c r="A76" s="239"/>
      <c r="B76" s="15"/>
      <c r="C76" s="15"/>
      <c r="D76" s="15"/>
      <c r="E76" s="49"/>
      <c r="F76" s="74">
        <f>506112000-F75-F113-F114-F115-F116-F197-F243-F244-F245-F248</f>
        <v>21969234</v>
      </c>
      <c r="G76" s="244"/>
      <c r="H76" s="130"/>
      <c r="I76" s="129"/>
      <c r="J76" s="131"/>
      <c r="K76" s="130"/>
      <c r="L76" s="131"/>
      <c r="M76" s="14"/>
      <c r="N76" s="14"/>
      <c r="O76" s="15"/>
      <c r="P76" s="15"/>
      <c r="Q76" s="15"/>
      <c r="R76" s="15"/>
      <c r="S76" s="15"/>
      <c r="T76" s="132"/>
      <c r="U76" s="15" t="s">
        <v>203</v>
      </c>
      <c r="V76" s="25">
        <v>13311604492020</v>
      </c>
      <c r="W76" s="24" t="s">
        <v>308</v>
      </c>
      <c r="X76" s="15"/>
      <c r="Y76" s="14"/>
      <c r="Z76" s="26"/>
      <c r="AA76" s="15" t="s">
        <v>60</v>
      </c>
      <c r="AB76" s="19"/>
      <c r="AC76" s="179"/>
      <c r="AD76" s="20"/>
      <c r="AE76" s="20"/>
      <c r="AG76" s="22"/>
      <c r="AH76" s="48"/>
      <c r="AI76" s="48"/>
      <c r="AJ76" s="48"/>
      <c r="AK76" s="48"/>
    </row>
    <row r="77" spans="1:38" ht="15" hidden="1" customHeight="1" x14ac:dyDescent="0.25">
      <c r="A77" s="239"/>
      <c r="B77" s="15"/>
      <c r="C77" s="15"/>
      <c r="D77" s="15"/>
      <c r="E77" s="49"/>
      <c r="F77" s="74"/>
      <c r="G77" s="138"/>
      <c r="H77" s="130"/>
      <c r="I77" s="129"/>
      <c r="J77" s="131"/>
      <c r="K77" s="130"/>
      <c r="L77" s="131"/>
      <c r="M77" s="14"/>
      <c r="N77" s="14"/>
      <c r="O77" s="15"/>
      <c r="P77" s="15"/>
      <c r="Q77" s="15"/>
      <c r="R77" s="15"/>
      <c r="S77" s="15"/>
      <c r="T77" s="132"/>
      <c r="U77" s="15" t="s">
        <v>203</v>
      </c>
      <c r="V77" s="25">
        <v>13311604492020</v>
      </c>
      <c r="W77" s="15" t="s">
        <v>308</v>
      </c>
      <c r="X77" s="15" t="s">
        <v>309</v>
      </c>
      <c r="Y77" s="14">
        <v>2</v>
      </c>
      <c r="Z77" s="26" t="s">
        <v>310</v>
      </c>
      <c r="AA77" s="15" t="s">
        <v>60</v>
      </c>
      <c r="AB77" s="19"/>
      <c r="AD77" s="20"/>
      <c r="AE77" s="20"/>
      <c r="AG77" s="22"/>
      <c r="AH77" s="48"/>
      <c r="AI77" s="48"/>
      <c r="AJ77" s="48"/>
      <c r="AK77" s="48"/>
    </row>
    <row r="78" spans="1:38" ht="15" hidden="1" customHeight="1" x14ac:dyDescent="0.25">
      <c r="A78" s="114">
        <v>45</v>
      </c>
      <c r="B78" s="15" t="s">
        <v>44</v>
      </c>
      <c r="C78" s="15" t="s">
        <v>45</v>
      </c>
      <c r="D78" s="15" t="s">
        <v>64</v>
      </c>
      <c r="E78" s="49">
        <v>3502000</v>
      </c>
      <c r="F78" s="49">
        <v>3502000</v>
      </c>
      <c r="G78" s="16">
        <v>44392</v>
      </c>
      <c r="H78" s="17">
        <v>8</v>
      </c>
      <c r="I78" s="16">
        <v>44424</v>
      </c>
      <c r="J78" s="14" t="s">
        <v>47</v>
      </c>
      <c r="K78" s="17">
        <v>6</v>
      </c>
      <c r="L78" s="14" t="s">
        <v>48</v>
      </c>
      <c r="M78" s="14" t="s">
        <v>49</v>
      </c>
      <c r="N78" s="14" t="s">
        <v>50</v>
      </c>
      <c r="O78" s="15" t="s">
        <v>51</v>
      </c>
      <c r="P78" s="15" t="s">
        <v>200</v>
      </c>
      <c r="Q78" s="15" t="s">
        <v>200</v>
      </c>
      <c r="R78" s="15">
        <v>3108553524</v>
      </c>
      <c r="S78" s="15" t="s">
        <v>201</v>
      </c>
      <c r="T78" s="15" t="s">
        <v>311</v>
      </c>
      <c r="U78" s="15" t="s">
        <v>203</v>
      </c>
      <c r="V78" s="25">
        <v>13311605572021</v>
      </c>
      <c r="W78" s="24" t="s">
        <v>312</v>
      </c>
      <c r="X78" s="15" t="s">
        <v>313</v>
      </c>
      <c r="Y78" s="14">
        <v>2</v>
      </c>
      <c r="Z78" s="26" t="s">
        <v>314</v>
      </c>
      <c r="AA78" s="15" t="s">
        <v>315</v>
      </c>
      <c r="AB78" s="19" t="s">
        <v>59</v>
      </c>
      <c r="AC78" s="20" t="s">
        <v>698</v>
      </c>
      <c r="AD78" s="20" t="s">
        <v>697</v>
      </c>
      <c r="AE78" s="20">
        <v>0</v>
      </c>
      <c r="AF78">
        <v>0</v>
      </c>
      <c r="AG78" s="22">
        <v>0</v>
      </c>
      <c r="AH78" s="48">
        <v>0</v>
      </c>
      <c r="AI78" s="48">
        <v>0</v>
      </c>
      <c r="AJ78" s="48">
        <v>0</v>
      </c>
      <c r="AK78" s="58">
        <v>3502000</v>
      </c>
      <c r="AL78" s="48"/>
    </row>
    <row r="79" spans="1:38" ht="15" customHeight="1" x14ac:dyDescent="0.25">
      <c r="A79" s="114">
        <v>45</v>
      </c>
      <c r="B79" s="15" t="s">
        <v>44</v>
      </c>
      <c r="C79" s="15" t="s">
        <v>45</v>
      </c>
      <c r="D79" s="15" t="s">
        <v>64</v>
      </c>
      <c r="E79" s="49">
        <v>5452750</v>
      </c>
      <c r="F79" s="48">
        <v>1444075</v>
      </c>
      <c r="G79" s="16">
        <v>44392</v>
      </c>
      <c r="H79" s="17">
        <v>8</v>
      </c>
      <c r="I79" s="16">
        <v>44424</v>
      </c>
      <c r="J79" s="14" t="s">
        <v>47</v>
      </c>
      <c r="K79" s="17">
        <v>6</v>
      </c>
      <c r="L79" s="14" t="s">
        <v>48</v>
      </c>
      <c r="M79" s="14" t="s">
        <v>49</v>
      </c>
      <c r="N79" s="14" t="s">
        <v>50</v>
      </c>
      <c r="O79" s="15" t="s">
        <v>51</v>
      </c>
      <c r="P79" s="15" t="s">
        <v>200</v>
      </c>
      <c r="Q79" s="15" t="s">
        <v>200</v>
      </c>
      <c r="R79" s="15">
        <v>3108553524</v>
      </c>
      <c r="S79" s="15" t="s">
        <v>201</v>
      </c>
      <c r="T79" s="15" t="s">
        <v>311</v>
      </c>
      <c r="U79" s="15" t="s">
        <v>203</v>
      </c>
      <c r="V79" s="25">
        <v>13311605552019</v>
      </c>
      <c r="W79" s="24" t="s">
        <v>302</v>
      </c>
      <c r="X79" s="15" t="s">
        <v>303</v>
      </c>
      <c r="Y79" s="14">
        <v>2</v>
      </c>
      <c r="Z79" s="26" t="s">
        <v>304</v>
      </c>
      <c r="AA79" s="15" t="s">
        <v>315</v>
      </c>
      <c r="AB79" s="19" t="s">
        <v>59</v>
      </c>
      <c r="AC79" s="20" t="s">
        <v>698</v>
      </c>
      <c r="AD79" s="20" t="s">
        <v>697</v>
      </c>
      <c r="AE79" s="20">
        <v>0</v>
      </c>
      <c r="AF79">
        <v>0</v>
      </c>
      <c r="AG79" s="22">
        <v>0</v>
      </c>
      <c r="AH79" s="48">
        <v>0</v>
      </c>
      <c r="AI79" s="48">
        <v>0</v>
      </c>
      <c r="AJ79" s="48">
        <v>0</v>
      </c>
      <c r="AK79" s="48">
        <v>1444075</v>
      </c>
    </row>
    <row r="80" spans="1:38" ht="15" hidden="1" customHeight="1" x14ac:dyDescent="0.25">
      <c r="A80" s="82">
        <v>46</v>
      </c>
      <c r="B80" s="15" t="s">
        <v>44</v>
      </c>
      <c r="C80" s="15"/>
      <c r="D80" s="15"/>
      <c r="E80" s="49">
        <v>0</v>
      </c>
      <c r="F80" s="49"/>
      <c r="G80" s="16"/>
      <c r="H80" s="17"/>
      <c r="I80" s="16"/>
      <c r="J80" s="14" t="s">
        <v>47</v>
      </c>
      <c r="K80" s="17">
        <v>6</v>
      </c>
      <c r="L80" s="14" t="s">
        <v>48</v>
      </c>
      <c r="M80" s="14" t="s">
        <v>49</v>
      </c>
      <c r="N80" s="14" t="s">
        <v>50</v>
      </c>
      <c r="O80" s="15" t="s">
        <v>51</v>
      </c>
      <c r="P80" s="15" t="s">
        <v>200</v>
      </c>
      <c r="Q80" s="15" t="s">
        <v>200</v>
      </c>
      <c r="R80" s="15">
        <v>3108553524</v>
      </c>
      <c r="S80" s="15" t="s">
        <v>201</v>
      </c>
      <c r="T80" s="15" t="s">
        <v>60</v>
      </c>
      <c r="U80" s="15" t="s">
        <v>203</v>
      </c>
      <c r="V80" s="25">
        <v>13311605572023</v>
      </c>
      <c r="W80" s="24" t="s">
        <v>316</v>
      </c>
      <c r="X80" s="15" t="s">
        <v>317</v>
      </c>
      <c r="Y80" s="14">
        <v>1</v>
      </c>
      <c r="Z80" s="26" t="s">
        <v>318</v>
      </c>
      <c r="AA80" s="15"/>
      <c r="AB80" s="19" t="s">
        <v>59</v>
      </c>
      <c r="AC80" s="20" t="s">
        <v>60</v>
      </c>
      <c r="AD80" s="20" t="s">
        <v>60</v>
      </c>
      <c r="AE80" s="20">
        <v>0</v>
      </c>
      <c r="AF80">
        <v>0</v>
      </c>
      <c r="AG80" s="22">
        <v>0</v>
      </c>
      <c r="AH80" s="48">
        <v>0</v>
      </c>
      <c r="AI80" s="48">
        <v>0</v>
      </c>
      <c r="AJ80" s="48">
        <v>0</v>
      </c>
      <c r="AK80" s="48">
        <v>0</v>
      </c>
    </row>
    <row r="81" spans="1:38" ht="15" hidden="1" customHeight="1" x14ac:dyDescent="0.25">
      <c r="A81" s="33">
        <v>47</v>
      </c>
      <c r="B81" s="15" t="s">
        <v>44</v>
      </c>
      <c r="C81" s="15" t="s">
        <v>104</v>
      </c>
      <c r="D81" s="15" t="s">
        <v>319</v>
      </c>
      <c r="E81" s="49">
        <v>43050000</v>
      </c>
      <c r="F81" s="49">
        <f>43050000-15498000</f>
        <v>27552000</v>
      </c>
      <c r="G81" s="16">
        <v>44211</v>
      </c>
      <c r="H81" s="17">
        <v>1</v>
      </c>
      <c r="I81" s="16">
        <v>44228</v>
      </c>
      <c r="J81" s="14" t="s">
        <v>47</v>
      </c>
      <c r="K81" s="17">
        <v>10</v>
      </c>
      <c r="L81" s="14" t="s">
        <v>48</v>
      </c>
      <c r="M81" s="14" t="s">
        <v>49</v>
      </c>
      <c r="N81" s="14" t="s">
        <v>50</v>
      </c>
      <c r="O81" s="15" t="s">
        <v>320</v>
      </c>
      <c r="P81" s="15" t="s">
        <v>321</v>
      </c>
      <c r="Q81" s="15" t="s">
        <v>321</v>
      </c>
      <c r="R81" s="15">
        <v>3138324001</v>
      </c>
      <c r="S81" s="15" t="s">
        <v>53</v>
      </c>
      <c r="T81" s="15" t="s">
        <v>322</v>
      </c>
      <c r="U81" s="15" t="s">
        <v>203</v>
      </c>
      <c r="V81" s="25">
        <v>13311605572021</v>
      </c>
      <c r="W81" s="15" t="s">
        <v>312</v>
      </c>
      <c r="X81" s="15" t="s">
        <v>323</v>
      </c>
      <c r="Y81" s="14">
        <v>1</v>
      </c>
      <c r="Z81" s="26" t="s">
        <v>324</v>
      </c>
      <c r="AA81" s="19" t="s">
        <v>325</v>
      </c>
      <c r="AB81" s="19" t="s">
        <v>59</v>
      </c>
      <c r="AC81" s="20" t="s">
        <v>326</v>
      </c>
      <c r="AD81" s="20" t="s">
        <v>327</v>
      </c>
      <c r="AE81" s="22">
        <v>43050000</v>
      </c>
      <c r="AF81" s="22">
        <v>43050000</v>
      </c>
      <c r="AG81" s="22">
        <v>43050000</v>
      </c>
      <c r="AH81" s="48">
        <v>43050000</v>
      </c>
      <c r="AI81" s="48">
        <v>43050000</v>
      </c>
      <c r="AJ81" s="48">
        <f>43050000-15498000</f>
        <v>27552000</v>
      </c>
      <c r="AK81" s="48">
        <f>43050000-15498000</f>
        <v>27552000</v>
      </c>
      <c r="AL81" s="48"/>
    </row>
    <row r="82" spans="1:38" ht="15" hidden="1" customHeight="1" x14ac:dyDescent="0.25">
      <c r="A82" s="33">
        <v>48</v>
      </c>
      <c r="B82" s="15" t="s">
        <v>44</v>
      </c>
      <c r="C82" s="15" t="s">
        <v>104</v>
      </c>
      <c r="D82" s="15" t="s">
        <v>319</v>
      </c>
      <c r="E82" s="49">
        <v>34020000</v>
      </c>
      <c r="F82" s="49">
        <v>34020000</v>
      </c>
      <c r="G82" s="16">
        <v>44211</v>
      </c>
      <c r="H82" s="17">
        <v>1</v>
      </c>
      <c r="I82" s="16">
        <v>44228</v>
      </c>
      <c r="J82" s="14" t="s">
        <v>47</v>
      </c>
      <c r="K82" s="17">
        <v>5</v>
      </c>
      <c r="L82" s="14" t="s">
        <v>48</v>
      </c>
      <c r="M82" s="14" t="s">
        <v>49</v>
      </c>
      <c r="N82" s="14" t="s">
        <v>50</v>
      </c>
      <c r="O82" s="15" t="s">
        <v>320</v>
      </c>
      <c r="P82" s="15" t="s">
        <v>321</v>
      </c>
      <c r="Q82" s="15" t="s">
        <v>321</v>
      </c>
      <c r="R82" s="15">
        <v>3138324001</v>
      </c>
      <c r="S82" s="15" t="s">
        <v>53</v>
      </c>
      <c r="T82" s="15" t="s">
        <v>328</v>
      </c>
      <c r="U82" s="15" t="s">
        <v>203</v>
      </c>
      <c r="V82" s="25">
        <v>13311605572021</v>
      </c>
      <c r="W82" s="15" t="s">
        <v>312</v>
      </c>
      <c r="X82" s="15" t="s">
        <v>323</v>
      </c>
      <c r="Y82" s="14">
        <v>1</v>
      </c>
      <c r="Z82" s="26" t="s">
        <v>324</v>
      </c>
      <c r="AA82" s="19" t="s">
        <v>325</v>
      </c>
      <c r="AB82" s="19" t="s">
        <v>59</v>
      </c>
      <c r="AC82" s="20" t="s">
        <v>329</v>
      </c>
      <c r="AD82" s="20" t="s">
        <v>330</v>
      </c>
      <c r="AE82" s="22">
        <v>34020000</v>
      </c>
      <c r="AF82" s="22">
        <v>34020000</v>
      </c>
      <c r="AG82" s="22">
        <v>34020000</v>
      </c>
      <c r="AH82" s="48">
        <v>34020000</v>
      </c>
      <c r="AI82" s="48">
        <v>34020000</v>
      </c>
      <c r="AJ82" s="48">
        <v>34020000</v>
      </c>
      <c r="AK82" s="48">
        <v>34020000</v>
      </c>
      <c r="AL82" s="48"/>
    </row>
    <row r="83" spans="1:38" ht="15" hidden="1" customHeight="1" x14ac:dyDescent="0.25">
      <c r="A83" s="33">
        <v>49</v>
      </c>
      <c r="B83" s="15" t="s">
        <v>44</v>
      </c>
      <c r="C83" s="15" t="s">
        <v>104</v>
      </c>
      <c r="D83" s="15" t="s">
        <v>319</v>
      </c>
      <c r="E83" s="49">
        <v>35598000</v>
      </c>
      <c r="F83" s="48">
        <f>33504000+5025600</f>
        <v>38529600</v>
      </c>
      <c r="G83" s="16">
        <v>44256</v>
      </c>
      <c r="H83" s="17">
        <v>2</v>
      </c>
      <c r="I83" s="16">
        <v>44270</v>
      </c>
      <c r="J83" s="14" t="s">
        <v>47</v>
      </c>
      <c r="K83" s="17">
        <v>8.5</v>
      </c>
      <c r="L83" s="14" t="s">
        <v>48</v>
      </c>
      <c r="M83" s="14" t="s">
        <v>49</v>
      </c>
      <c r="N83" s="14" t="s">
        <v>50</v>
      </c>
      <c r="O83" s="15" t="s">
        <v>320</v>
      </c>
      <c r="P83" s="15" t="s">
        <v>321</v>
      </c>
      <c r="Q83" s="15" t="s">
        <v>321</v>
      </c>
      <c r="R83" s="15">
        <v>3138324001</v>
      </c>
      <c r="S83" s="15" t="s">
        <v>53</v>
      </c>
      <c r="T83" s="15" t="s">
        <v>331</v>
      </c>
      <c r="U83" s="15" t="s">
        <v>203</v>
      </c>
      <c r="V83" s="25">
        <v>13311605572021</v>
      </c>
      <c r="W83" s="15" t="s">
        <v>312</v>
      </c>
      <c r="X83" s="15" t="s">
        <v>323</v>
      </c>
      <c r="Y83" s="14">
        <v>1</v>
      </c>
      <c r="Z83" s="26" t="s">
        <v>324</v>
      </c>
      <c r="AA83" s="19" t="s">
        <v>325</v>
      </c>
      <c r="AB83" s="19" t="s">
        <v>59</v>
      </c>
      <c r="AC83" s="20" t="s">
        <v>332</v>
      </c>
      <c r="AD83" s="20" t="s">
        <v>333</v>
      </c>
      <c r="AE83" s="22">
        <v>33504000</v>
      </c>
      <c r="AF83" s="22">
        <v>33504000</v>
      </c>
      <c r="AG83" s="22">
        <v>33504000</v>
      </c>
      <c r="AH83" s="48">
        <v>33504000</v>
      </c>
      <c r="AI83" s="48">
        <v>33504000</v>
      </c>
      <c r="AJ83" s="48">
        <v>33504000</v>
      </c>
      <c r="AK83" s="48">
        <f>33504000+5025600</f>
        <v>38529600</v>
      </c>
      <c r="AL83" s="48"/>
    </row>
    <row r="84" spans="1:38" ht="15" hidden="1" customHeight="1" x14ac:dyDescent="0.25">
      <c r="A84" s="33">
        <v>50</v>
      </c>
      <c r="B84" s="15" t="s">
        <v>44</v>
      </c>
      <c r="C84" s="15" t="s">
        <v>104</v>
      </c>
      <c r="D84" s="15" t="s">
        <v>319</v>
      </c>
      <c r="E84" s="49">
        <v>51120000</v>
      </c>
      <c r="F84" s="48">
        <f>51120000+5120000</f>
        <v>56240000</v>
      </c>
      <c r="G84" s="16">
        <v>44211</v>
      </c>
      <c r="H84" s="17">
        <v>1</v>
      </c>
      <c r="I84" s="16">
        <v>44228</v>
      </c>
      <c r="J84" s="14" t="s">
        <v>47</v>
      </c>
      <c r="K84" s="17">
        <v>10</v>
      </c>
      <c r="L84" s="14" t="s">
        <v>48</v>
      </c>
      <c r="M84" s="14" t="s">
        <v>49</v>
      </c>
      <c r="N84" s="14" t="s">
        <v>50</v>
      </c>
      <c r="O84" s="15" t="s">
        <v>320</v>
      </c>
      <c r="P84" s="15" t="s">
        <v>321</v>
      </c>
      <c r="Q84" s="15" t="s">
        <v>321</v>
      </c>
      <c r="R84" s="15">
        <v>3138324001</v>
      </c>
      <c r="S84" s="15" t="s">
        <v>53</v>
      </c>
      <c r="T84" s="15" t="s">
        <v>334</v>
      </c>
      <c r="U84" s="15" t="s">
        <v>203</v>
      </c>
      <c r="V84" s="25">
        <v>13311605572021</v>
      </c>
      <c r="W84" s="15" t="s">
        <v>312</v>
      </c>
      <c r="X84" s="15" t="s">
        <v>323</v>
      </c>
      <c r="Y84" s="14">
        <v>1</v>
      </c>
      <c r="Z84" s="26" t="s">
        <v>324</v>
      </c>
      <c r="AA84" s="19" t="s">
        <v>325</v>
      </c>
      <c r="AB84" s="19" t="s">
        <v>59</v>
      </c>
      <c r="AC84" s="20" t="s">
        <v>335</v>
      </c>
      <c r="AD84" s="20" t="s">
        <v>336</v>
      </c>
      <c r="AE84" s="22">
        <v>51120000</v>
      </c>
      <c r="AF84" s="22">
        <v>51120000</v>
      </c>
      <c r="AG84" s="22">
        <v>51120000</v>
      </c>
      <c r="AH84" s="48">
        <v>51120000</v>
      </c>
      <c r="AI84" s="48">
        <v>51120000</v>
      </c>
      <c r="AJ84" s="48">
        <v>51120000</v>
      </c>
      <c r="AK84" s="48">
        <f>51120000+5120000</f>
        <v>56240000</v>
      </c>
      <c r="AL84" s="48"/>
    </row>
    <row r="85" spans="1:38" ht="15" hidden="1" customHeight="1" x14ac:dyDescent="0.25">
      <c r="A85" s="33">
        <v>51</v>
      </c>
      <c r="B85" s="15" t="s">
        <v>44</v>
      </c>
      <c r="C85" s="15" t="s">
        <v>104</v>
      </c>
      <c r="D85" s="15" t="s">
        <v>319</v>
      </c>
      <c r="E85" s="49">
        <v>41880000</v>
      </c>
      <c r="F85" s="48">
        <f>41880000+4467200</f>
        <v>46347200</v>
      </c>
      <c r="G85" s="16">
        <v>44211</v>
      </c>
      <c r="H85" s="17">
        <v>1</v>
      </c>
      <c r="I85" s="16">
        <v>44228</v>
      </c>
      <c r="J85" s="14" t="s">
        <v>47</v>
      </c>
      <c r="K85" s="17">
        <v>10</v>
      </c>
      <c r="L85" s="14" t="s">
        <v>48</v>
      </c>
      <c r="M85" s="14" t="s">
        <v>49</v>
      </c>
      <c r="N85" s="14" t="s">
        <v>50</v>
      </c>
      <c r="O85" s="15" t="s">
        <v>320</v>
      </c>
      <c r="P85" s="15" t="s">
        <v>321</v>
      </c>
      <c r="Q85" s="15" t="s">
        <v>321</v>
      </c>
      <c r="R85" s="15">
        <v>3138324001</v>
      </c>
      <c r="S85" s="15" t="s">
        <v>53</v>
      </c>
      <c r="T85" s="15" t="s">
        <v>337</v>
      </c>
      <c r="U85" s="15" t="s">
        <v>203</v>
      </c>
      <c r="V85" s="25">
        <v>13311605572021</v>
      </c>
      <c r="W85" s="15" t="s">
        <v>312</v>
      </c>
      <c r="X85" s="15" t="s">
        <v>323</v>
      </c>
      <c r="Y85" s="14">
        <v>1</v>
      </c>
      <c r="Z85" s="26" t="s">
        <v>324</v>
      </c>
      <c r="AA85" s="19" t="s">
        <v>325</v>
      </c>
      <c r="AB85" s="19" t="s">
        <v>59</v>
      </c>
      <c r="AC85" s="20" t="s">
        <v>338</v>
      </c>
      <c r="AD85" s="20" t="s">
        <v>339</v>
      </c>
      <c r="AE85" s="22">
        <v>41880000</v>
      </c>
      <c r="AF85" s="22">
        <v>41880000</v>
      </c>
      <c r="AG85" s="22">
        <v>41880000</v>
      </c>
      <c r="AH85" s="48">
        <v>41880000</v>
      </c>
      <c r="AI85" s="48">
        <v>41880000</v>
      </c>
      <c r="AJ85" s="48">
        <v>41880000</v>
      </c>
      <c r="AK85" s="48">
        <f>41880000+4467200</f>
        <v>46347200</v>
      </c>
      <c r="AL85" s="48"/>
    </row>
    <row r="86" spans="1:38" ht="15" hidden="1" customHeight="1" x14ac:dyDescent="0.25">
      <c r="A86" s="33">
        <v>52</v>
      </c>
      <c r="B86" s="15" t="s">
        <v>44</v>
      </c>
      <c r="C86" s="15" t="s">
        <v>104</v>
      </c>
      <c r="D86" s="15" t="s">
        <v>319</v>
      </c>
      <c r="E86" s="49">
        <v>62181000</v>
      </c>
      <c r="F86" s="49">
        <v>62181000</v>
      </c>
      <c r="G86" s="16">
        <v>44211</v>
      </c>
      <c r="H86" s="17">
        <v>1</v>
      </c>
      <c r="I86" s="16">
        <v>44228</v>
      </c>
      <c r="J86" s="14" t="s">
        <v>47</v>
      </c>
      <c r="K86" s="17">
        <v>10.5</v>
      </c>
      <c r="L86" s="14" t="s">
        <v>48</v>
      </c>
      <c r="M86" s="14" t="s">
        <v>49</v>
      </c>
      <c r="N86" s="14" t="s">
        <v>50</v>
      </c>
      <c r="O86" s="15" t="s">
        <v>320</v>
      </c>
      <c r="P86" s="15" t="s">
        <v>321</v>
      </c>
      <c r="Q86" s="15" t="s">
        <v>321</v>
      </c>
      <c r="R86" s="15">
        <v>3138324001</v>
      </c>
      <c r="S86" s="15" t="s">
        <v>53</v>
      </c>
      <c r="T86" s="15" t="s">
        <v>340</v>
      </c>
      <c r="U86" s="15" t="s">
        <v>203</v>
      </c>
      <c r="V86" s="25">
        <v>13311605572021</v>
      </c>
      <c r="W86" s="15" t="s">
        <v>312</v>
      </c>
      <c r="X86" s="15" t="s">
        <v>323</v>
      </c>
      <c r="Y86" s="14">
        <v>1</v>
      </c>
      <c r="Z86" s="26" t="s">
        <v>324</v>
      </c>
      <c r="AA86" s="19" t="s">
        <v>325</v>
      </c>
      <c r="AB86" s="19" t="s">
        <v>59</v>
      </c>
      <c r="AC86" s="20" t="s">
        <v>341</v>
      </c>
      <c r="AD86" s="20" t="s">
        <v>342</v>
      </c>
      <c r="AE86" s="22">
        <v>62181000</v>
      </c>
      <c r="AF86" s="22">
        <v>62181000</v>
      </c>
      <c r="AG86" s="22">
        <v>62181000</v>
      </c>
      <c r="AH86" s="48">
        <v>62181000</v>
      </c>
      <c r="AI86" s="48">
        <v>62181000</v>
      </c>
      <c r="AJ86" s="48">
        <v>62181000</v>
      </c>
      <c r="AK86" s="48">
        <v>62181000</v>
      </c>
      <c r="AL86" s="48"/>
    </row>
    <row r="87" spans="1:38" ht="15" hidden="1" customHeight="1" x14ac:dyDescent="0.25">
      <c r="A87" s="33">
        <v>53</v>
      </c>
      <c r="B87" s="15" t="s">
        <v>44</v>
      </c>
      <c r="C87" s="15" t="s">
        <v>104</v>
      </c>
      <c r="D87" s="15" t="s">
        <v>319</v>
      </c>
      <c r="E87" s="49">
        <v>43974000</v>
      </c>
      <c r="F87" s="48">
        <f>41880000+1116800</f>
        <v>42996800</v>
      </c>
      <c r="G87" s="16">
        <v>44211</v>
      </c>
      <c r="H87" s="17">
        <v>1</v>
      </c>
      <c r="I87" s="16">
        <v>44228</v>
      </c>
      <c r="J87" s="14" t="s">
        <v>47</v>
      </c>
      <c r="K87" s="17">
        <v>10.5</v>
      </c>
      <c r="L87" s="14" t="s">
        <v>48</v>
      </c>
      <c r="M87" s="14" t="s">
        <v>49</v>
      </c>
      <c r="N87" s="14" t="s">
        <v>50</v>
      </c>
      <c r="O87" s="15" t="s">
        <v>320</v>
      </c>
      <c r="P87" s="15" t="s">
        <v>321</v>
      </c>
      <c r="Q87" s="15" t="s">
        <v>321</v>
      </c>
      <c r="R87" s="15">
        <v>3138324001</v>
      </c>
      <c r="S87" s="15" t="s">
        <v>53</v>
      </c>
      <c r="T87" s="15" t="s">
        <v>343</v>
      </c>
      <c r="U87" s="15" t="s">
        <v>203</v>
      </c>
      <c r="V87" s="25">
        <v>13311605572021</v>
      </c>
      <c r="W87" s="15" t="s">
        <v>312</v>
      </c>
      <c r="X87" s="15" t="s">
        <v>323</v>
      </c>
      <c r="Y87" s="14">
        <v>1</v>
      </c>
      <c r="Z87" s="26" t="s">
        <v>324</v>
      </c>
      <c r="AA87" s="19" t="s">
        <v>325</v>
      </c>
      <c r="AB87" s="19" t="s">
        <v>59</v>
      </c>
      <c r="AC87" s="20" t="s">
        <v>344</v>
      </c>
      <c r="AD87" s="20" t="s">
        <v>345</v>
      </c>
      <c r="AE87" s="22">
        <v>41880000</v>
      </c>
      <c r="AF87" s="22">
        <v>41880000</v>
      </c>
      <c r="AG87" s="22">
        <v>41880000</v>
      </c>
      <c r="AH87" s="48">
        <v>41880000</v>
      </c>
      <c r="AI87" s="48">
        <v>41880000</v>
      </c>
      <c r="AJ87" s="48">
        <v>41880000</v>
      </c>
      <c r="AK87" s="48">
        <f>41880000+1116800</f>
        <v>42996800</v>
      </c>
      <c r="AL87" s="48"/>
    </row>
    <row r="88" spans="1:38" ht="15" hidden="1" customHeight="1" x14ac:dyDescent="0.25">
      <c r="A88" s="33">
        <v>54</v>
      </c>
      <c r="B88" s="15" t="s">
        <v>44</v>
      </c>
      <c r="C88" s="15" t="s">
        <v>104</v>
      </c>
      <c r="D88" s="15" t="s">
        <v>346</v>
      </c>
      <c r="E88" s="49">
        <v>30540000</v>
      </c>
      <c r="F88" s="49">
        <v>30540000</v>
      </c>
      <c r="G88" s="16">
        <v>44211</v>
      </c>
      <c r="H88" s="17">
        <v>1</v>
      </c>
      <c r="I88" s="16">
        <v>44228</v>
      </c>
      <c r="J88" s="14" t="s">
        <v>47</v>
      </c>
      <c r="K88" s="17">
        <v>5</v>
      </c>
      <c r="L88" s="14" t="s">
        <v>48</v>
      </c>
      <c r="M88" s="14" t="s">
        <v>49</v>
      </c>
      <c r="N88" s="14" t="s">
        <v>50</v>
      </c>
      <c r="O88" s="15" t="s">
        <v>320</v>
      </c>
      <c r="P88" s="15" t="s">
        <v>321</v>
      </c>
      <c r="Q88" s="15" t="s">
        <v>321</v>
      </c>
      <c r="R88" s="15">
        <v>3138324001</v>
      </c>
      <c r="S88" s="15" t="s">
        <v>53</v>
      </c>
      <c r="T88" s="15" t="s">
        <v>347</v>
      </c>
      <c r="U88" s="15" t="s">
        <v>203</v>
      </c>
      <c r="V88" s="25">
        <v>13311605572021</v>
      </c>
      <c r="W88" s="15" t="s">
        <v>312</v>
      </c>
      <c r="X88" s="15" t="s">
        <v>323</v>
      </c>
      <c r="Y88" s="14">
        <v>1</v>
      </c>
      <c r="Z88" s="26" t="s">
        <v>324</v>
      </c>
      <c r="AA88" s="19" t="s">
        <v>325</v>
      </c>
      <c r="AB88" s="19" t="s">
        <v>59</v>
      </c>
      <c r="AC88" s="20" t="s">
        <v>348</v>
      </c>
      <c r="AD88" s="20" t="s">
        <v>701</v>
      </c>
      <c r="AE88" s="22">
        <f>15270000+15270000</f>
        <v>30540000</v>
      </c>
      <c r="AF88" s="22">
        <f>15270000+15270000</f>
        <v>30540000</v>
      </c>
      <c r="AG88" s="22">
        <f>15270000+15270000</f>
        <v>30540000</v>
      </c>
      <c r="AH88" s="48">
        <v>30540000</v>
      </c>
      <c r="AI88" s="48">
        <v>30540000</v>
      </c>
      <c r="AJ88" s="48">
        <v>30540000</v>
      </c>
      <c r="AK88" s="48">
        <v>30540000</v>
      </c>
      <c r="AL88" s="48"/>
    </row>
    <row r="89" spans="1:38" ht="15" hidden="1" customHeight="1" x14ac:dyDescent="0.25">
      <c r="A89" s="33">
        <v>55</v>
      </c>
      <c r="B89" s="15" t="s">
        <v>44</v>
      </c>
      <c r="C89" s="15" t="s">
        <v>104</v>
      </c>
      <c r="D89" s="15" t="s">
        <v>346</v>
      </c>
      <c r="E89" s="49">
        <v>37737000</v>
      </c>
      <c r="F89" s="49">
        <v>35940000</v>
      </c>
      <c r="G89" s="16">
        <v>44211</v>
      </c>
      <c r="H89" s="17">
        <v>1</v>
      </c>
      <c r="I89" s="16">
        <v>44228</v>
      </c>
      <c r="J89" s="14" t="s">
        <v>47</v>
      </c>
      <c r="K89" s="17">
        <v>10.5</v>
      </c>
      <c r="L89" s="14" t="s">
        <v>48</v>
      </c>
      <c r="M89" s="14" t="s">
        <v>49</v>
      </c>
      <c r="N89" s="14" t="s">
        <v>50</v>
      </c>
      <c r="O89" s="15" t="s">
        <v>320</v>
      </c>
      <c r="P89" s="15" t="s">
        <v>321</v>
      </c>
      <c r="Q89" s="15" t="s">
        <v>321</v>
      </c>
      <c r="R89" s="15">
        <v>3138324001</v>
      </c>
      <c r="S89" s="15" t="s">
        <v>53</v>
      </c>
      <c r="T89" s="15" t="s">
        <v>349</v>
      </c>
      <c r="U89" s="15" t="s">
        <v>203</v>
      </c>
      <c r="V89" s="25">
        <v>13311605572021</v>
      </c>
      <c r="W89" s="15" t="s">
        <v>312</v>
      </c>
      <c r="X89" s="15" t="s">
        <v>323</v>
      </c>
      <c r="Y89" s="14">
        <v>1</v>
      </c>
      <c r="Z89" s="26" t="s">
        <v>324</v>
      </c>
      <c r="AA89" s="19" t="s">
        <v>325</v>
      </c>
      <c r="AB89" s="19" t="s">
        <v>59</v>
      </c>
      <c r="AC89" s="20" t="s">
        <v>350</v>
      </c>
      <c r="AD89" s="20" t="s">
        <v>702</v>
      </c>
      <c r="AE89" s="22">
        <f>18868500+17071500</f>
        <v>35940000</v>
      </c>
      <c r="AF89" s="22">
        <f>18868500+17071500</f>
        <v>35940000</v>
      </c>
      <c r="AG89" s="22">
        <f>18868500+17071500</f>
        <v>35940000</v>
      </c>
      <c r="AH89" s="48">
        <v>35940000</v>
      </c>
      <c r="AI89" s="48">
        <v>35940000</v>
      </c>
      <c r="AJ89" s="48">
        <v>35940000</v>
      </c>
      <c r="AK89" s="48">
        <f>18868500+17071500</f>
        <v>35940000</v>
      </c>
      <c r="AL89" s="48"/>
    </row>
    <row r="90" spans="1:38" ht="15" hidden="1" customHeight="1" x14ac:dyDescent="0.25">
      <c r="A90" s="33">
        <v>56</v>
      </c>
      <c r="B90" s="15" t="s">
        <v>44</v>
      </c>
      <c r="C90" s="15" t="s">
        <v>104</v>
      </c>
      <c r="D90" s="15" t="s">
        <v>346</v>
      </c>
      <c r="E90" s="49">
        <v>18868500</v>
      </c>
      <c r="F90" s="49">
        <v>18868500</v>
      </c>
      <c r="G90" s="16">
        <v>44211</v>
      </c>
      <c r="H90" s="17">
        <v>1</v>
      </c>
      <c r="I90" s="16">
        <v>44228</v>
      </c>
      <c r="J90" s="14" t="s">
        <v>47</v>
      </c>
      <c r="K90" s="17">
        <v>10.5</v>
      </c>
      <c r="L90" s="14" t="s">
        <v>48</v>
      </c>
      <c r="M90" s="14" t="s">
        <v>49</v>
      </c>
      <c r="N90" s="14" t="s">
        <v>50</v>
      </c>
      <c r="O90" s="15" t="s">
        <v>320</v>
      </c>
      <c r="P90" s="15" t="s">
        <v>321</v>
      </c>
      <c r="Q90" s="15" t="s">
        <v>321</v>
      </c>
      <c r="R90" s="15">
        <v>3138324001</v>
      </c>
      <c r="S90" s="15" t="s">
        <v>53</v>
      </c>
      <c r="T90" s="15" t="s">
        <v>351</v>
      </c>
      <c r="U90" s="15" t="s">
        <v>203</v>
      </c>
      <c r="V90" s="25">
        <v>13311605572021</v>
      </c>
      <c r="W90" s="15" t="s">
        <v>312</v>
      </c>
      <c r="X90" s="15" t="s">
        <v>323</v>
      </c>
      <c r="Y90" s="14">
        <v>1</v>
      </c>
      <c r="Z90" s="26" t="s">
        <v>324</v>
      </c>
      <c r="AA90" s="19" t="s">
        <v>325</v>
      </c>
      <c r="AB90" s="19" t="s">
        <v>59</v>
      </c>
      <c r="AC90" s="20" t="s">
        <v>352</v>
      </c>
      <c r="AD90" s="20" t="s">
        <v>353</v>
      </c>
      <c r="AE90" s="22">
        <v>18868500</v>
      </c>
      <c r="AF90" s="22">
        <v>18868500</v>
      </c>
      <c r="AG90" s="22">
        <v>18868500</v>
      </c>
      <c r="AH90" s="48">
        <v>18868500</v>
      </c>
      <c r="AI90" s="48">
        <v>18868500</v>
      </c>
      <c r="AJ90" s="48">
        <v>18868500</v>
      </c>
      <c r="AK90" s="48">
        <v>18868500</v>
      </c>
      <c r="AL90" s="48"/>
    </row>
    <row r="91" spans="1:38" ht="15" hidden="1" customHeight="1" x14ac:dyDescent="0.25">
      <c r="A91" s="33">
        <v>57</v>
      </c>
      <c r="B91" s="15" t="s">
        <v>44</v>
      </c>
      <c r="C91" s="15" t="s">
        <v>104</v>
      </c>
      <c r="D91" s="15" t="s">
        <v>346</v>
      </c>
      <c r="E91" s="49">
        <v>37737000</v>
      </c>
      <c r="F91" s="48">
        <f>37737000+1557400+1317800</f>
        <v>40612200</v>
      </c>
      <c r="G91" s="16">
        <v>44211</v>
      </c>
      <c r="H91" s="17">
        <v>1</v>
      </c>
      <c r="I91" s="16">
        <v>44228</v>
      </c>
      <c r="J91" s="14" t="s">
        <v>47</v>
      </c>
      <c r="K91" s="17">
        <v>10.5</v>
      </c>
      <c r="L91" s="14" t="s">
        <v>48</v>
      </c>
      <c r="M91" s="14" t="s">
        <v>49</v>
      </c>
      <c r="N91" s="14" t="s">
        <v>50</v>
      </c>
      <c r="O91" s="15" t="s">
        <v>320</v>
      </c>
      <c r="P91" s="15" t="s">
        <v>321</v>
      </c>
      <c r="Q91" s="15" t="s">
        <v>321</v>
      </c>
      <c r="R91" s="15">
        <v>3138324001</v>
      </c>
      <c r="S91" s="15" t="s">
        <v>53</v>
      </c>
      <c r="T91" s="15" t="s">
        <v>354</v>
      </c>
      <c r="U91" s="15" t="s">
        <v>203</v>
      </c>
      <c r="V91" s="25">
        <v>13311605572021</v>
      </c>
      <c r="W91" s="15" t="s">
        <v>312</v>
      </c>
      <c r="X91" s="15" t="s">
        <v>323</v>
      </c>
      <c r="Y91" s="14">
        <v>1</v>
      </c>
      <c r="Z91" s="26" t="s">
        <v>324</v>
      </c>
      <c r="AA91" s="19" t="s">
        <v>325</v>
      </c>
      <c r="AB91" s="19" t="s">
        <v>59</v>
      </c>
      <c r="AC91" s="20" t="s">
        <v>355</v>
      </c>
      <c r="AD91" s="20" t="s">
        <v>703</v>
      </c>
      <c r="AE91" s="22">
        <f>18868500+18868500</f>
        <v>37737000</v>
      </c>
      <c r="AF91" s="22">
        <f>18868500+18868500</f>
        <v>37737000</v>
      </c>
      <c r="AG91" s="22">
        <f>18868500+18868500</f>
        <v>37737000</v>
      </c>
      <c r="AH91" s="48">
        <v>37737000</v>
      </c>
      <c r="AI91" s="48">
        <v>37737000</v>
      </c>
      <c r="AJ91" s="48">
        <v>37737000</v>
      </c>
      <c r="AK91" s="48">
        <f>37737000+1557400+1317800</f>
        <v>40612200</v>
      </c>
      <c r="AL91" s="48"/>
    </row>
    <row r="92" spans="1:38" ht="15" hidden="1" customHeight="1" x14ac:dyDescent="0.25">
      <c r="A92" s="33">
        <v>58</v>
      </c>
      <c r="B92" s="15" t="s">
        <v>44</v>
      </c>
      <c r="C92" s="15" t="s">
        <v>104</v>
      </c>
      <c r="D92" s="15" t="s">
        <v>319</v>
      </c>
      <c r="E92" s="49">
        <v>40710000</v>
      </c>
      <c r="F92" s="49">
        <v>40710000</v>
      </c>
      <c r="G92" s="16">
        <v>44211</v>
      </c>
      <c r="H92" s="17">
        <v>1</v>
      </c>
      <c r="I92" s="16">
        <v>44228</v>
      </c>
      <c r="J92" s="14" t="s">
        <v>47</v>
      </c>
      <c r="K92" s="17">
        <v>10</v>
      </c>
      <c r="L92" s="14" t="s">
        <v>48</v>
      </c>
      <c r="M92" s="14" t="s">
        <v>49</v>
      </c>
      <c r="N92" s="14" t="s">
        <v>50</v>
      </c>
      <c r="O92" s="15" t="s">
        <v>320</v>
      </c>
      <c r="P92" s="15" t="s">
        <v>321</v>
      </c>
      <c r="Q92" s="15" t="s">
        <v>321</v>
      </c>
      <c r="R92" s="15">
        <v>3138324001</v>
      </c>
      <c r="S92" s="15" t="s">
        <v>53</v>
      </c>
      <c r="T92" s="15" t="s">
        <v>356</v>
      </c>
      <c r="U92" s="15" t="s">
        <v>203</v>
      </c>
      <c r="V92" s="25">
        <v>13311605572021</v>
      </c>
      <c r="W92" s="15" t="s">
        <v>312</v>
      </c>
      <c r="X92" s="15" t="s">
        <v>323</v>
      </c>
      <c r="Y92" s="14">
        <v>1</v>
      </c>
      <c r="Z92" s="26" t="s">
        <v>324</v>
      </c>
      <c r="AA92" s="19" t="s">
        <v>325</v>
      </c>
      <c r="AB92" s="19" t="s">
        <v>59</v>
      </c>
      <c r="AC92" s="20" t="s">
        <v>357</v>
      </c>
      <c r="AD92" s="20" t="s">
        <v>358</v>
      </c>
      <c r="AE92" s="22">
        <v>40710000</v>
      </c>
      <c r="AF92" s="22">
        <v>40710000</v>
      </c>
      <c r="AG92" s="22">
        <v>40710000</v>
      </c>
      <c r="AH92" s="48">
        <v>40710000</v>
      </c>
      <c r="AI92" s="48">
        <v>40710000</v>
      </c>
      <c r="AJ92" s="48">
        <v>40710000</v>
      </c>
      <c r="AK92" s="48">
        <v>40710000</v>
      </c>
      <c r="AL92" s="48"/>
    </row>
    <row r="93" spans="1:38" ht="15" hidden="1" customHeight="1" x14ac:dyDescent="0.25">
      <c r="A93" s="33">
        <v>59</v>
      </c>
      <c r="B93" s="15" t="s">
        <v>44</v>
      </c>
      <c r="C93" s="15" t="s">
        <v>104</v>
      </c>
      <c r="D93" s="15" t="s">
        <v>319</v>
      </c>
      <c r="E93" s="51">
        <v>41880000</v>
      </c>
      <c r="F93" s="48">
        <f>41880000+3769200</f>
        <v>45649200</v>
      </c>
      <c r="G93" s="16">
        <v>44211</v>
      </c>
      <c r="H93" s="17">
        <v>1</v>
      </c>
      <c r="I93" s="16">
        <v>44228</v>
      </c>
      <c r="J93" s="14" t="s">
        <v>47</v>
      </c>
      <c r="K93" s="17">
        <v>10</v>
      </c>
      <c r="L93" s="14" t="s">
        <v>48</v>
      </c>
      <c r="M93" s="14" t="s">
        <v>49</v>
      </c>
      <c r="N93" s="14" t="s">
        <v>50</v>
      </c>
      <c r="O93" s="15" t="s">
        <v>51</v>
      </c>
      <c r="P93" s="15" t="s">
        <v>321</v>
      </c>
      <c r="Q93" s="15" t="s">
        <v>321</v>
      </c>
      <c r="R93" s="15">
        <v>3138324001</v>
      </c>
      <c r="S93" s="15" t="s">
        <v>53</v>
      </c>
      <c r="T93" s="15" t="s">
        <v>359</v>
      </c>
      <c r="U93" s="15" t="s">
        <v>203</v>
      </c>
      <c r="V93" s="25">
        <v>13311605572021</v>
      </c>
      <c r="W93" s="15" t="s">
        <v>312</v>
      </c>
      <c r="X93" s="15" t="s">
        <v>323</v>
      </c>
      <c r="Y93" s="14">
        <v>1</v>
      </c>
      <c r="Z93" s="26" t="s">
        <v>324</v>
      </c>
      <c r="AA93" s="19" t="s">
        <v>325</v>
      </c>
      <c r="AB93" s="19" t="s">
        <v>59</v>
      </c>
      <c r="AC93" s="20" t="s">
        <v>360</v>
      </c>
      <c r="AD93" s="20" t="s">
        <v>361</v>
      </c>
      <c r="AE93" s="22">
        <v>41880000</v>
      </c>
      <c r="AF93" s="22">
        <v>41880000</v>
      </c>
      <c r="AG93" s="22">
        <v>41880000</v>
      </c>
      <c r="AH93" s="48">
        <v>41880000</v>
      </c>
      <c r="AI93" s="48">
        <v>41880000</v>
      </c>
      <c r="AJ93" s="48">
        <v>41880000</v>
      </c>
      <c r="AK93" s="48">
        <f>41880000+3769200</f>
        <v>45649200</v>
      </c>
      <c r="AL93" s="48"/>
    </row>
    <row r="94" spans="1:38" ht="15" hidden="1" customHeight="1" x14ac:dyDescent="0.25">
      <c r="A94" s="33">
        <v>60</v>
      </c>
      <c r="B94" s="15" t="s">
        <v>44</v>
      </c>
      <c r="C94" s="15" t="s">
        <v>104</v>
      </c>
      <c r="D94" s="15" t="s">
        <v>319</v>
      </c>
      <c r="E94" s="51">
        <v>41880000</v>
      </c>
      <c r="F94" s="48">
        <f>41880000+4188000</f>
        <v>46068000</v>
      </c>
      <c r="G94" s="16">
        <v>44211</v>
      </c>
      <c r="H94" s="17">
        <v>1</v>
      </c>
      <c r="I94" s="16">
        <v>44228</v>
      </c>
      <c r="J94" s="14" t="s">
        <v>47</v>
      </c>
      <c r="K94" s="17">
        <v>10</v>
      </c>
      <c r="L94" s="14" t="s">
        <v>48</v>
      </c>
      <c r="M94" s="14" t="s">
        <v>49</v>
      </c>
      <c r="N94" s="14" t="s">
        <v>50</v>
      </c>
      <c r="O94" s="15" t="s">
        <v>51</v>
      </c>
      <c r="P94" s="15" t="s">
        <v>321</v>
      </c>
      <c r="Q94" s="15" t="s">
        <v>321</v>
      </c>
      <c r="R94" s="15">
        <v>3138324001</v>
      </c>
      <c r="S94" s="15" t="s">
        <v>53</v>
      </c>
      <c r="T94" s="15" t="s">
        <v>362</v>
      </c>
      <c r="U94" s="15" t="s">
        <v>203</v>
      </c>
      <c r="V94" s="25">
        <v>13311605572021</v>
      </c>
      <c r="W94" s="15" t="s">
        <v>312</v>
      </c>
      <c r="X94" s="15" t="s">
        <v>323</v>
      </c>
      <c r="Y94" s="14">
        <v>1</v>
      </c>
      <c r="Z94" s="26" t="s">
        <v>324</v>
      </c>
      <c r="AA94" s="19" t="s">
        <v>325</v>
      </c>
      <c r="AB94" s="19" t="s">
        <v>59</v>
      </c>
      <c r="AC94" s="20" t="s">
        <v>363</v>
      </c>
      <c r="AD94" s="20" t="s">
        <v>364</v>
      </c>
      <c r="AE94" s="22">
        <v>41880000</v>
      </c>
      <c r="AF94" s="22">
        <v>41880000</v>
      </c>
      <c r="AG94" s="22">
        <v>41880000</v>
      </c>
      <c r="AH94" s="48">
        <v>41880000</v>
      </c>
      <c r="AI94" s="48">
        <v>41880000</v>
      </c>
      <c r="AJ94" s="48">
        <v>41880000</v>
      </c>
      <c r="AK94" s="48">
        <f>41880000+4188000</f>
        <v>46068000</v>
      </c>
      <c r="AL94" s="48"/>
    </row>
    <row r="95" spans="1:38" ht="15" hidden="1" customHeight="1" x14ac:dyDescent="0.25">
      <c r="A95" s="33">
        <v>61</v>
      </c>
      <c r="B95" s="15" t="s">
        <v>44</v>
      </c>
      <c r="C95" s="15" t="s">
        <v>104</v>
      </c>
      <c r="D95" s="15" t="s">
        <v>319</v>
      </c>
      <c r="E95" s="51">
        <v>43974000</v>
      </c>
      <c r="F95" s="48">
        <f>41880000+3769200</f>
        <v>45649200</v>
      </c>
      <c r="G95" s="16">
        <v>44211</v>
      </c>
      <c r="H95" s="17">
        <v>1</v>
      </c>
      <c r="I95" s="16">
        <v>44228</v>
      </c>
      <c r="J95" s="14" t="s">
        <v>47</v>
      </c>
      <c r="K95" s="17">
        <v>10.5</v>
      </c>
      <c r="L95" s="14" t="s">
        <v>48</v>
      </c>
      <c r="M95" s="14" t="s">
        <v>49</v>
      </c>
      <c r="N95" s="14" t="s">
        <v>50</v>
      </c>
      <c r="O95" s="15" t="s">
        <v>51</v>
      </c>
      <c r="P95" s="15" t="s">
        <v>321</v>
      </c>
      <c r="Q95" s="15" t="s">
        <v>321</v>
      </c>
      <c r="R95" s="15">
        <v>3138324001</v>
      </c>
      <c r="S95" s="15" t="s">
        <v>53</v>
      </c>
      <c r="T95" s="15" t="s">
        <v>365</v>
      </c>
      <c r="U95" s="15" t="s">
        <v>203</v>
      </c>
      <c r="V95" s="25">
        <v>13311605572021</v>
      </c>
      <c r="W95" s="15" t="s">
        <v>312</v>
      </c>
      <c r="X95" s="15" t="s">
        <v>323</v>
      </c>
      <c r="Y95" s="14">
        <v>1</v>
      </c>
      <c r="Z95" s="26" t="s">
        <v>324</v>
      </c>
      <c r="AA95" s="19" t="s">
        <v>325</v>
      </c>
      <c r="AB95" s="19" t="s">
        <v>59</v>
      </c>
      <c r="AC95" s="20" t="s">
        <v>366</v>
      </c>
      <c r="AD95" s="20" t="s">
        <v>367</v>
      </c>
      <c r="AE95" s="22">
        <v>41880000</v>
      </c>
      <c r="AF95" s="22">
        <v>41880000</v>
      </c>
      <c r="AG95" s="22">
        <v>41880000</v>
      </c>
      <c r="AH95" s="48">
        <v>41880000</v>
      </c>
      <c r="AI95" s="48">
        <v>41880000</v>
      </c>
      <c r="AJ95" s="48">
        <v>41880000</v>
      </c>
      <c r="AK95" s="48">
        <f>41880000+3769200</f>
        <v>45649200</v>
      </c>
      <c r="AL95" s="48"/>
    </row>
    <row r="96" spans="1:38" ht="15" hidden="1" customHeight="1" x14ac:dyDescent="0.25">
      <c r="A96" s="33">
        <v>62</v>
      </c>
      <c r="B96" s="15" t="s">
        <v>44</v>
      </c>
      <c r="C96" s="15" t="s">
        <v>104</v>
      </c>
      <c r="D96" s="15" t="s">
        <v>319</v>
      </c>
      <c r="E96" s="51">
        <v>88200000</v>
      </c>
      <c r="F96" s="49">
        <v>64452200</v>
      </c>
      <c r="G96" s="16">
        <v>44206</v>
      </c>
      <c r="H96" s="17">
        <v>1</v>
      </c>
      <c r="I96" s="16">
        <v>44221</v>
      </c>
      <c r="J96" s="14" t="s">
        <v>47</v>
      </c>
      <c r="K96" s="17">
        <v>10.5</v>
      </c>
      <c r="L96" s="14" t="s">
        <v>48</v>
      </c>
      <c r="M96" s="14" t="s">
        <v>49</v>
      </c>
      <c r="N96" s="14" t="s">
        <v>50</v>
      </c>
      <c r="O96" s="15" t="s">
        <v>51</v>
      </c>
      <c r="P96" s="15" t="s">
        <v>321</v>
      </c>
      <c r="Q96" s="15" t="s">
        <v>321</v>
      </c>
      <c r="R96" s="15">
        <v>3138324001</v>
      </c>
      <c r="S96" s="15" t="s">
        <v>53</v>
      </c>
      <c r="T96" s="15" t="s">
        <v>368</v>
      </c>
      <c r="U96" s="15" t="s">
        <v>203</v>
      </c>
      <c r="V96" s="25">
        <v>13311605572021</v>
      </c>
      <c r="W96" s="15" t="s">
        <v>312</v>
      </c>
      <c r="X96" s="15" t="s">
        <v>323</v>
      </c>
      <c r="Y96" s="14">
        <v>1</v>
      </c>
      <c r="Z96" s="26" t="s">
        <v>324</v>
      </c>
      <c r="AA96" s="19" t="s">
        <v>325</v>
      </c>
      <c r="AB96" s="19" t="s">
        <v>59</v>
      </c>
      <c r="AC96" s="20" t="s">
        <v>369</v>
      </c>
      <c r="AD96" s="20" t="s">
        <v>704</v>
      </c>
      <c r="AE96" s="22">
        <f>44100000+44100000</f>
        <v>88200000</v>
      </c>
      <c r="AF96" s="22">
        <f>44100000+44100000-34020000+42456000</f>
        <v>96636000</v>
      </c>
      <c r="AG96" s="22">
        <f>44100000+44100000-34020000+42456000</f>
        <v>96636000</v>
      </c>
      <c r="AH96" s="48">
        <v>96636000</v>
      </c>
      <c r="AI96" s="48">
        <v>96636000</v>
      </c>
      <c r="AJ96" s="48">
        <v>96636000</v>
      </c>
      <c r="AK96" s="48">
        <v>64452200</v>
      </c>
      <c r="AL96" s="48"/>
    </row>
    <row r="97" spans="1:38" ht="15" hidden="1" customHeight="1" x14ac:dyDescent="0.25">
      <c r="A97" s="33">
        <v>63</v>
      </c>
      <c r="B97" s="15" t="s">
        <v>44</v>
      </c>
      <c r="C97" s="15" t="s">
        <v>104</v>
      </c>
      <c r="D97" s="15" t="s">
        <v>319</v>
      </c>
      <c r="E97" s="51">
        <v>62181000</v>
      </c>
      <c r="F97" s="48">
        <f>52035600+4080000</f>
        <v>56115600</v>
      </c>
      <c r="G97" s="16">
        <v>44211</v>
      </c>
      <c r="H97" s="17">
        <v>1</v>
      </c>
      <c r="I97" s="16">
        <v>44228</v>
      </c>
      <c r="J97" s="14" t="s">
        <v>47</v>
      </c>
      <c r="K97" s="17">
        <v>10.5</v>
      </c>
      <c r="L97" s="14" t="s">
        <v>48</v>
      </c>
      <c r="M97" s="14" t="s">
        <v>49</v>
      </c>
      <c r="N97" s="14" t="s">
        <v>50</v>
      </c>
      <c r="O97" s="15" t="s">
        <v>51</v>
      </c>
      <c r="P97" s="15" t="s">
        <v>321</v>
      </c>
      <c r="Q97" s="15" t="s">
        <v>321</v>
      </c>
      <c r="R97" s="15">
        <v>3138324001</v>
      </c>
      <c r="S97" s="15" t="s">
        <v>53</v>
      </c>
      <c r="T97" s="15" t="s">
        <v>370</v>
      </c>
      <c r="U97" s="15" t="s">
        <v>203</v>
      </c>
      <c r="V97" s="25">
        <v>13311605572021</v>
      </c>
      <c r="W97" s="15" t="s">
        <v>312</v>
      </c>
      <c r="X97" s="15" t="s">
        <v>323</v>
      </c>
      <c r="Y97" s="14">
        <v>1</v>
      </c>
      <c r="Z97" s="26" t="s">
        <v>324</v>
      </c>
      <c r="AA97" s="19" t="s">
        <v>325</v>
      </c>
      <c r="AB97" s="19" t="s">
        <v>59</v>
      </c>
      <c r="AC97" s="20" t="s">
        <v>371</v>
      </c>
      <c r="AD97" s="20" t="s">
        <v>659</v>
      </c>
      <c r="AE97" s="22">
        <v>62181000</v>
      </c>
      <c r="AF97" s="22">
        <f>62181000-53495400+43350000</f>
        <v>52035600</v>
      </c>
      <c r="AG97" s="22">
        <f>62181000-53495400+43350000</f>
        <v>52035600</v>
      </c>
      <c r="AH97" s="48">
        <v>52035600</v>
      </c>
      <c r="AI97" s="48">
        <v>52035600</v>
      </c>
      <c r="AJ97" s="48">
        <v>52035600</v>
      </c>
      <c r="AK97" s="48">
        <f>52035600+4080000</f>
        <v>56115600</v>
      </c>
      <c r="AL97" s="48"/>
    </row>
    <row r="98" spans="1:38" ht="15" hidden="1" customHeight="1" x14ac:dyDescent="0.25">
      <c r="A98" s="33">
        <v>64</v>
      </c>
      <c r="B98" s="15" t="s">
        <v>44</v>
      </c>
      <c r="C98" s="15" t="s">
        <v>104</v>
      </c>
      <c r="D98" s="15" t="s">
        <v>319</v>
      </c>
      <c r="E98" s="51">
        <v>102690000</v>
      </c>
      <c r="F98" s="49">
        <f>85000000-31450000</f>
        <v>53550000</v>
      </c>
      <c r="G98" s="16">
        <v>44211</v>
      </c>
      <c r="H98" s="17">
        <v>1</v>
      </c>
      <c r="I98" s="16">
        <v>44228</v>
      </c>
      <c r="J98" s="14" t="s">
        <v>47</v>
      </c>
      <c r="K98" s="17">
        <v>10.5</v>
      </c>
      <c r="L98" s="14" t="s">
        <v>48</v>
      </c>
      <c r="M98" s="14" t="s">
        <v>49</v>
      </c>
      <c r="N98" s="14" t="s">
        <v>50</v>
      </c>
      <c r="O98" s="15" t="s">
        <v>51</v>
      </c>
      <c r="P98" s="15" t="s">
        <v>321</v>
      </c>
      <c r="Q98" s="15" t="s">
        <v>321</v>
      </c>
      <c r="R98" s="15">
        <v>3138324001</v>
      </c>
      <c r="S98" s="15" t="s">
        <v>53</v>
      </c>
      <c r="T98" s="15" t="s">
        <v>372</v>
      </c>
      <c r="U98" s="15" t="s">
        <v>203</v>
      </c>
      <c r="V98" s="25">
        <v>13311605572021</v>
      </c>
      <c r="W98" s="15" t="s">
        <v>312</v>
      </c>
      <c r="X98" s="15" t="s">
        <v>323</v>
      </c>
      <c r="Y98" s="14">
        <v>1</v>
      </c>
      <c r="Z98" s="26" t="s">
        <v>324</v>
      </c>
      <c r="AA98" s="19" t="s">
        <v>325</v>
      </c>
      <c r="AB98" s="19" t="s">
        <v>59</v>
      </c>
      <c r="AC98" s="20" t="s">
        <v>373</v>
      </c>
      <c r="AD98" s="20" t="s">
        <v>374</v>
      </c>
      <c r="AE98" s="22">
        <v>85000000</v>
      </c>
      <c r="AF98" s="22">
        <v>85000000</v>
      </c>
      <c r="AG98" s="22">
        <v>85000000</v>
      </c>
      <c r="AH98" s="48">
        <v>85000000</v>
      </c>
      <c r="AI98" s="48">
        <v>85000000</v>
      </c>
      <c r="AJ98" s="48">
        <v>85000000</v>
      </c>
      <c r="AK98" s="48">
        <f>85000000-31450000</f>
        <v>53550000</v>
      </c>
      <c r="AL98" s="48"/>
    </row>
    <row r="99" spans="1:38" ht="15" hidden="1" customHeight="1" x14ac:dyDescent="0.25">
      <c r="A99" s="33">
        <v>65</v>
      </c>
      <c r="B99" s="15" t="s">
        <v>44</v>
      </c>
      <c r="C99" s="15" t="s">
        <v>104</v>
      </c>
      <c r="D99" s="15" t="s">
        <v>346</v>
      </c>
      <c r="E99" s="51">
        <v>32067000</v>
      </c>
      <c r="F99" s="49">
        <f>32067000-12521400</f>
        <v>19545600</v>
      </c>
      <c r="G99" s="16">
        <v>44211</v>
      </c>
      <c r="H99" s="17">
        <v>1</v>
      </c>
      <c r="I99" s="16">
        <v>44228</v>
      </c>
      <c r="J99" s="14" t="s">
        <v>47</v>
      </c>
      <c r="K99" s="17">
        <v>10.5</v>
      </c>
      <c r="L99" s="14" t="s">
        <v>48</v>
      </c>
      <c r="M99" s="14" t="s">
        <v>49</v>
      </c>
      <c r="N99" s="14" t="s">
        <v>50</v>
      </c>
      <c r="O99" s="15" t="s">
        <v>51</v>
      </c>
      <c r="P99" s="15" t="s">
        <v>321</v>
      </c>
      <c r="Q99" s="15" t="s">
        <v>321</v>
      </c>
      <c r="R99" s="15">
        <v>3138324001</v>
      </c>
      <c r="S99" s="15" t="s">
        <v>53</v>
      </c>
      <c r="T99" s="15" t="s">
        <v>375</v>
      </c>
      <c r="U99" s="15" t="s">
        <v>203</v>
      </c>
      <c r="V99" s="25">
        <v>13311605572021</v>
      </c>
      <c r="W99" s="15" t="s">
        <v>312</v>
      </c>
      <c r="X99" s="15" t="s">
        <v>323</v>
      </c>
      <c r="Y99" s="14">
        <v>1</v>
      </c>
      <c r="Z99" s="26" t="s">
        <v>324</v>
      </c>
      <c r="AA99" s="19" t="s">
        <v>325</v>
      </c>
      <c r="AB99" s="19" t="s">
        <v>59</v>
      </c>
      <c r="AC99" s="20" t="s">
        <v>376</v>
      </c>
      <c r="AD99" s="20" t="s">
        <v>377</v>
      </c>
      <c r="AE99" s="22">
        <v>32067000</v>
      </c>
      <c r="AF99" s="22">
        <v>32067000</v>
      </c>
      <c r="AG99" s="22">
        <v>32067000</v>
      </c>
      <c r="AH99" s="48">
        <v>32067000</v>
      </c>
      <c r="AI99" s="48">
        <v>32067000</v>
      </c>
      <c r="AJ99" s="48">
        <f>32067000-12521400</f>
        <v>19545600</v>
      </c>
      <c r="AK99" s="48">
        <f>32067000-12521400</f>
        <v>19545600</v>
      </c>
      <c r="AL99" s="48"/>
    </row>
    <row r="100" spans="1:38" ht="15" hidden="1" customHeight="1" x14ac:dyDescent="0.25">
      <c r="A100" s="33">
        <v>66</v>
      </c>
      <c r="B100" s="15" t="s">
        <v>44</v>
      </c>
      <c r="C100" s="15" t="s">
        <v>104</v>
      </c>
      <c r="D100" s="15" t="s">
        <v>319</v>
      </c>
      <c r="E100" s="51">
        <v>8985000</v>
      </c>
      <c r="F100" s="49">
        <v>8985000</v>
      </c>
      <c r="G100" s="16">
        <v>44211</v>
      </c>
      <c r="H100" s="17">
        <v>1</v>
      </c>
      <c r="I100" s="16">
        <v>44228</v>
      </c>
      <c r="J100" s="14" t="s">
        <v>47</v>
      </c>
      <c r="K100" s="17">
        <v>5</v>
      </c>
      <c r="L100" s="14" t="s">
        <v>48</v>
      </c>
      <c r="M100" s="14" t="s">
        <v>49</v>
      </c>
      <c r="N100" s="14" t="s">
        <v>50</v>
      </c>
      <c r="O100" s="15" t="s">
        <v>51</v>
      </c>
      <c r="P100" s="15" t="s">
        <v>321</v>
      </c>
      <c r="Q100" s="15" t="s">
        <v>321</v>
      </c>
      <c r="R100" s="15">
        <v>3138324001</v>
      </c>
      <c r="S100" s="15" t="s">
        <v>53</v>
      </c>
      <c r="T100" s="15" t="s">
        <v>378</v>
      </c>
      <c r="U100" s="15" t="s">
        <v>203</v>
      </c>
      <c r="V100" s="25">
        <v>13311605572021</v>
      </c>
      <c r="W100" s="15" t="s">
        <v>312</v>
      </c>
      <c r="X100" s="15" t="s">
        <v>323</v>
      </c>
      <c r="Y100" s="14">
        <v>1</v>
      </c>
      <c r="Z100" s="26" t="s">
        <v>324</v>
      </c>
      <c r="AA100" s="19" t="s">
        <v>325</v>
      </c>
      <c r="AB100" s="19" t="s">
        <v>59</v>
      </c>
      <c r="AC100" s="20" t="s">
        <v>379</v>
      </c>
      <c r="AD100" s="20" t="s">
        <v>380</v>
      </c>
      <c r="AE100" s="22">
        <v>8985000</v>
      </c>
      <c r="AF100" s="22">
        <v>8985000</v>
      </c>
      <c r="AG100" s="22">
        <v>8985000</v>
      </c>
      <c r="AH100" s="48">
        <v>8985000</v>
      </c>
      <c r="AI100" s="48">
        <v>8985000</v>
      </c>
      <c r="AJ100" s="48">
        <v>8985000</v>
      </c>
      <c r="AK100" s="48">
        <v>8985000</v>
      </c>
      <c r="AL100" s="48"/>
    </row>
    <row r="101" spans="1:38" ht="15" hidden="1" customHeight="1" x14ac:dyDescent="0.25">
      <c r="A101" s="33">
        <v>67</v>
      </c>
      <c r="B101" s="15" t="s">
        <v>44</v>
      </c>
      <c r="C101" s="15" t="s">
        <v>104</v>
      </c>
      <c r="D101" s="15" t="s">
        <v>319</v>
      </c>
      <c r="E101" s="51">
        <v>20880000</v>
      </c>
      <c r="F101" s="48">
        <f>20880000+2088000</f>
        <v>22968000</v>
      </c>
      <c r="G101" s="16">
        <v>44211</v>
      </c>
      <c r="H101" s="17">
        <v>1</v>
      </c>
      <c r="I101" s="16">
        <v>44228</v>
      </c>
      <c r="J101" s="14" t="s">
        <v>47</v>
      </c>
      <c r="K101" s="17">
        <v>10</v>
      </c>
      <c r="L101" s="14" t="s">
        <v>48</v>
      </c>
      <c r="M101" s="14" t="s">
        <v>49</v>
      </c>
      <c r="N101" s="14" t="s">
        <v>50</v>
      </c>
      <c r="O101" s="15" t="s">
        <v>51</v>
      </c>
      <c r="P101" s="15" t="s">
        <v>321</v>
      </c>
      <c r="Q101" s="15" t="s">
        <v>321</v>
      </c>
      <c r="R101" s="15">
        <v>3138324001</v>
      </c>
      <c r="S101" s="15" t="s">
        <v>53</v>
      </c>
      <c r="T101" s="15" t="s">
        <v>381</v>
      </c>
      <c r="U101" s="15" t="s">
        <v>203</v>
      </c>
      <c r="V101" s="25">
        <v>13311605572021</v>
      </c>
      <c r="W101" s="15" t="s">
        <v>312</v>
      </c>
      <c r="X101" s="15" t="s">
        <v>323</v>
      </c>
      <c r="Y101" s="14">
        <v>1</v>
      </c>
      <c r="Z101" s="26" t="s">
        <v>324</v>
      </c>
      <c r="AA101" s="19" t="s">
        <v>325</v>
      </c>
      <c r="AB101" s="19" t="s">
        <v>59</v>
      </c>
      <c r="AC101" s="20" t="s">
        <v>382</v>
      </c>
      <c r="AD101" s="20" t="s">
        <v>383</v>
      </c>
      <c r="AE101" s="22">
        <v>20880000</v>
      </c>
      <c r="AF101" s="22">
        <v>20880000</v>
      </c>
      <c r="AG101" s="22">
        <v>20880000</v>
      </c>
      <c r="AH101" s="48">
        <v>20880000</v>
      </c>
      <c r="AI101" s="48">
        <v>20880000</v>
      </c>
      <c r="AJ101" s="48">
        <v>20880000</v>
      </c>
      <c r="AK101" s="48">
        <f>20880000+2088000</f>
        <v>22968000</v>
      </c>
      <c r="AL101" s="48"/>
    </row>
    <row r="102" spans="1:38" ht="15" hidden="1" customHeight="1" x14ac:dyDescent="0.25">
      <c r="A102" s="33">
        <v>68</v>
      </c>
      <c r="B102" s="15" t="s">
        <v>44</v>
      </c>
      <c r="C102" s="15" t="s">
        <v>104</v>
      </c>
      <c r="D102" s="15" t="s">
        <v>319</v>
      </c>
      <c r="E102" s="51">
        <v>29070000</v>
      </c>
      <c r="F102" s="48">
        <f>29070000+3197700</f>
        <v>32267700</v>
      </c>
      <c r="G102" s="16">
        <v>44211</v>
      </c>
      <c r="H102" s="17">
        <v>1</v>
      </c>
      <c r="I102" s="16">
        <v>44228</v>
      </c>
      <c r="J102" s="14" t="s">
        <v>47</v>
      </c>
      <c r="K102" s="17">
        <v>10</v>
      </c>
      <c r="L102" s="14" t="s">
        <v>48</v>
      </c>
      <c r="M102" s="14" t="s">
        <v>49</v>
      </c>
      <c r="N102" s="14" t="s">
        <v>50</v>
      </c>
      <c r="O102" s="15" t="s">
        <v>51</v>
      </c>
      <c r="P102" s="15" t="s">
        <v>321</v>
      </c>
      <c r="Q102" s="15" t="s">
        <v>321</v>
      </c>
      <c r="R102" s="15">
        <v>3138324001</v>
      </c>
      <c r="S102" s="15" t="s">
        <v>53</v>
      </c>
      <c r="T102" s="15" t="s">
        <v>384</v>
      </c>
      <c r="U102" s="15" t="s">
        <v>203</v>
      </c>
      <c r="V102" s="25">
        <v>13311605572021</v>
      </c>
      <c r="W102" s="15" t="s">
        <v>312</v>
      </c>
      <c r="X102" s="15" t="s">
        <v>323</v>
      </c>
      <c r="Y102" s="14">
        <v>1</v>
      </c>
      <c r="Z102" s="26" t="s">
        <v>324</v>
      </c>
      <c r="AA102" s="19" t="s">
        <v>325</v>
      </c>
      <c r="AB102" s="19" t="s">
        <v>59</v>
      </c>
      <c r="AC102" s="20" t="s">
        <v>385</v>
      </c>
      <c r="AD102" s="20" t="s">
        <v>386</v>
      </c>
      <c r="AE102" s="22">
        <v>29070000</v>
      </c>
      <c r="AF102" s="22">
        <v>29070000</v>
      </c>
      <c r="AG102" s="22">
        <v>29070000</v>
      </c>
      <c r="AH102" s="48">
        <v>29070000</v>
      </c>
      <c r="AI102" s="48">
        <v>29070000</v>
      </c>
      <c r="AJ102" s="48">
        <v>29070000</v>
      </c>
      <c r="AK102" s="48">
        <f>29070000+3197700</f>
        <v>32267700</v>
      </c>
      <c r="AL102" s="48"/>
    </row>
    <row r="103" spans="1:38" ht="15" hidden="1" customHeight="1" x14ac:dyDescent="0.25">
      <c r="A103" s="33">
        <v>69</v>
      </c>
      <c r="B103" s="15" t="s">
        <v>44</v>
      </c>
      <c r="C103" s="15" t="s">
        <v>104</v>
      </c>
      <c r="D103" s="15" t="s">
        <v>319</v>
      </c>
      <c r="E103" s="51">
        <v>25128000</v>
      </c>
      <c r="F103" s="49">
        <v>25128000</v>
      </c>
      <c r="G103" s="16">
        <v>44211</v>
      </c>
      <c r="H103" s="17">
        <v>1</v>
      </c>
      <c r="I103" s="16">
        <v>44228</v>
      </c>
      <c r="J103" s="14" t="s">
        <v>47</v>
      </c>
      <c r="K103" s="17">
        <v>6</v>
      </c>
      <c r="L103" s="14" t="s">
        <v>48</v>
      </c>
      <c r="M103" s="14" t="s">
        <v>49</v>
      </c>
      <c r="N103" s="14" t="s">
        <v>50</v>
      </c>
      <c r="O103" s="15" t="s">
        <v>51</v>
      </c>
      <c r="P103" s="15" t="s">
        <v>321</v>
      </c>
      <c r="Q103" s="15" t="s">
        <v>321</v>
      </c>
      <c r="R103" s="15">
        <v>3138324001</v>
      </c>
      <c r="S103" s="15" t="s">
        <v>53</v>
      </c>
      <c r="T103" s="15" t="s">
        <v>387</v>
      </c>
      <c r="U103" s="15" t="s">
        <v>203</v>
      </c>
      <c r="V103" s="25">
        <v>13311605572023</v>
      </c>
      <c r="W103" s="15" t="s">
        <v>316</v>
      </c>
      <c r="X103" s="15" t="s">
        <v>317</v>
      </c>
      <c r="Y103" s="14">
        <v>1</v>
      </c>
      <c r="Z103" s="18" t="s">
        <v>318</v>
      </c>
      <c r="AA103" s="19" t="s">
        <v>325</v>
      </c>
      <c r="AB103" s="19" t="s">
        <v>59</v>
      </c>
      <c r="AC103" s="20" t="s">
        <v>388</v>
      </c>
      <c r="AD103" s="20" t="s">
        <v>389</v>
      </c>
      <c r="AE103" s="28">
        <v>25128000</v>
      </c>
      <c r="AF103" s="28">
        <v>25128000</v>
      </c>
      <c r="AG103" s="28">
        <v>25128000</v>
      </c>
      <c r="AH103" s="48">
        <v>25128000</v>
      </c>
      <c r="AI103" s="48">
        <v>25128000</v>
      </c>
      <c r="AJ103" s="48">
        <v>25128000</v>
      </c>
      <c r="AK103" s="48">
        <v>25128000</v>
      </c>
      <c r="AL103" s="48"/>
    </row>
    <row r="104" spans="1:38" ht="15" hidden="1" customHeight="1" x14ac:dyDescent="0.25">
      <c r="A104" s="33">
        <v>70</v>
      </c>
      <c r="B104" s="15" t="s">
        <v>44</v>
      </c>
      <c r="C104" s="15" t="s">
        <v>104</v>
      </c>
      <c r="D104" s="15" t="s">
        <v>319</v>
      </c>
      <c r="E104" s="51">
        <v>25128000</v>
      </c>
      <c r="F104" s="49">
        <v>25128000</v>
      </c>
      <c r="G104" s="16">
        <v>44211</v>
      </c>
      <c r="H104" s="17">
        <v>1</v>
      </c>
      <c r="I104" s="16">
        <v>44228</v>
      </c>
      <c r="J104" s="14" t="s">
        <v>47</v>
      </c>
      <c r="K104" s="17">
        <v>6</v>
      </c>
      <c r="L104" s="14" t="s">
        <v>48</v>
      </c>
      <c r="M104" s="14" t="s">
        <v>49</v>
      </c>
      <c r="N104" s="14" t="s">
        <v>50</v>
      </c>
      <c r="O104" s="15" t="s">
        <v>51</v>
      </c>
      <c r="P104" s="15" t="s">
        <v>321</v>
      </c>
      <c r="Q104" s="15" t="s">
        <v>321</v>
      </c>
      <c r="R104" s="15">
        <v>3138324001</v>
      </c>
      <c r="S104" s="15" t="s">
        <v>53</v>
      </c>
      <c r="T104" s="15" t="s">
        <v>390</v>
      </c>
      <c r="U104" s="15" t="s">
        <v>203</v>
      </c>
      <c r="V104" s="25">
        <v>13311605572023</v>
      </c>
      <c r="W104" s="15" t="s">
        <v>316</v>
      </c>
      <c r="X104" s="15" t="s">
        <v>317</v>
      </c>
      <c r="Y104" s="14">
        <v>1</v>
      </c>
      <c r="Z104" s="18" t="s">
        <v>318</v>
      </c>
      <c r="AA104" s="19" t="s">
        <v>325</v>
      </c>
      <c r="AB104" s="19" t="s">
        <v>59</v>
      </c>
      <c r="AC104" s="20" t="s">
        <v>391</v>
      </c>
      <c r="AD104" s="20" t="s">
        <v>392</v>
      </c>
      <c r="AE104" s="22">
        <v>25128000</v>
      </c>
      <c r="AF104" s="22">
        <v>25128000</v>
      </c>
      <c r="AG104" s="22">
        <v>25128000</v>
      </c>
      <c r="AH104" s="48">
        <v>25128000</v>
      </c>
      <c r="AI104" s="48">
        <v>25128000</v>
      </c>
      <c r="AJ104" s="48">
        <v>25128000</v>
      </c>
      <c r="AK104" s="48">
        <v>25128000</v>
      </c>
      <c r="AL104" s="48"/>
    </row>
    <row r="105" spans="1:38" ht="15" hidden="1" customHeight="1" x14ac:dyDescent="0.25">
      <c r="A105" s="33">
        <v>71</v>
      </c>
      <c r="B105" s="15" t="s">
        <v>44</v>
      </c>
      <c r="C105" s="15" t="s">
        <v>104</v>
      </c>
      <c r="D105" s="15" t="s">
        <v>319</v>
      </c>
      <c r="E105" s="51">
        <v>25128000</v>
      </c>
      <c r="F105" s="49">
        <v>25128000</v>
      </c>
      <c r="G105" s="16">
        <v>44211</v>
      </c>
      <c r="H105" s="17">
        <v>1</v>
      </c>
      <c r="I105" s="16">
        <v>44228</v>
      </c>
      <c r="J105" s="14" t="s">
        <v>47</v>
      </c>
      <c r="K105" s="17">
        <v>6</v>
      </c>
      <c r="L105" s="14" t="s">
        <v>48</v>
      </c>
      <c r="M105" s="14" t="s">
        <v>49</v>
      </c>
      <c r="N105" s="14" t="s">
        <v>50</v>
      </c>
      <c r="O105" s="15" t="s">
        <v>51</v>
      </c>
      <c r="P105" s="15" t="s">
        <v>321</v>
      </c>
      <c r="Q105" s="15" t="s">
        <v>321</v>
      </c>
      <c r="R105" s="15">
        <v>3138324001</v>
      </c>
      <c r="S105" s="15" t="s">
        <v>53</v>
      </c>
      <c r="T105" s="15" t="s">
        <v>393</v>
      </c>
      <c r="U105" s="15" t="s">
        <v>203</v>
      </c>
      <c r="V105" s="25">
        <v>13311605572023</v>
      </c>
      <c r="W105" s="15" t="s">
        <v>316</v>
      </c>
      <c r="X105" s="15" t="s">
        <v>317</v>
      </c>
      <c r="Y105" s="14">
        <v>1</v>
      </c>
      <c r="Z105" s="18" t="s">
        <v>318</v>
      </c>
      <c r="AA105" s="19" t="s">
        <v>325</v>
      </c>
      <c r="AB105" s="19" t="s">
        <v>59</v>
      </c>
      <c r="AC105" s="20" t="s">
        <v>394</v>
      </c>
      <c r="AD105" s="20" t="s">
        <v>395</v>
      </c>
      <c r="AE105" s="22">
        <v>25128000</v>
      </c>
      <c r="AF105" s="22">
        <v>25128000</v>
      </c>
      <c r="AG105" s="22">
        <v>25128000</v>
      </c>
      <c r="AH105" s="48">
        <v>25128000</v>
      </c>
      <c r="AI105" s="48">
        <v>25128000</v>
      </c>
      <c r="AJ105" s="48">
        <v>25128000</v>
      </c>
      <c r="AK105" s="48">
        <v>25128000</v>
      </c>
      <c r="AL105" s="48"/>
    </row>
    <row r="106" spans="1:38" ht="15" hidden="1" customHeight="1" x14ac:dyDescent="0.25">
      <c r="A106" s="33">
        <v>72</v>
      </c>
      <c r="B106" s="15" t="s">
        <v>44</v>
      </c>
      <c r="C106" s="15" t="s">
        <v>104</v>
      </c>
      <c r="D106" s="15" t="s">
        <v>319</v>
      </c>
      <c r="E106" s="51">
        <v>25128000</v>
      </c>
      <c r="F106" s="49">
        <v>25128000</v>
      </c>
      <c r="G106" s="16">
        <v>44211</v>
      </c>
      <c r="H106" s="17">
        <v>1</v>
      </c>
      <c r="I106" s="16">
        <v>44228</v>
      </c>
      <c r="J106" s="14" t="s">
        <v>47</v>
      </c>
      <c r="K106" s="17">
        <v>6</v>
      </c>
      <c r="L106" s="14" t="s">
        <v>48</v>
      </c>
      <c r="M106" s="14" t="s">
        <v>49</v>
      </c>
      <c r="N106" s="14" t="s">
        <v>50</v>
      </c>
      <c r="O106" s="15" t="s">
        <v>51</v>
      </c>
      <c r="P106" s="15" t="s">
        <v>321</v>
      </c>
      <c r="Q106" s="15" t="s">
        <v>321</v>
      </c>
      <c r="R106" s="15">
        <v>3138324001</v>
      </c>
      <c r="S106" s="15" t="s">
        <v>53</v>
      </c>
      <c r="T106" s="15" t="s">
        <v>396</v>
      </c>
      <c r="U106" s="15" t="s">
        <v>203</v>
      </c>
      <c r="V106" s="25">
        <v>13311605572023</v>
      </c>
      <c r="W106" s="15" t="s">
        <v>316</v>
      </c>
      <c r="X106" s="15" t="s">
        <v>317</v>
      </c>
      <c r="Y106" s="14">
        <v>1</v>
      </c>
      <c r="Z106" s="18" t="s">
        <v>318</v>
      </c>
      <c r="AA106" s="19" t="s">
        <v>325</v>
      </c>
      <c r="AB106" s="19" t="s">
        <v>59</v>
      </c>
      <c r="AC106" s="20" t="s">
        <v>397</v>
      </c>
      <c r="AD106" s="20" t="s">
        <v>398</v>
      </c>
      <c r="AE106" s="22">
        <v>25128000</v>
      </c>
      <c r="AF106" s="22">
        <v>25128000</v>
      </c>
      <c r="AG106" s="22">
        <v>25128000</v>
      </c>
      <c r="AH106" s="48">
        <v>25128000</v>
      </c>
      <c r="AI106" s="48">
        <v>25128000</v>
      </c>
      <c r="AJ106" s="48">
        <v>25128000</v>
      </c>
      <c r="AK106" s="48">
        <v>25128000</v>
      </c>
      <c r="AL106" s="48"/>
    </row>
    <row r="107" spans="1:38" ht="15" hidden="1" customHeight="1" x14ac:dyDescent="0.25">
      <c r="A107" s="33">
        <v>73</v>
      </c>
      <c r="B107" s="15" t="s">
        <v>44</v>
      </c>
      <c r="C107" s="15" t="s">
        <v>104</v>
      </c>
      <c r="D107" s="15" t="s">
        <v>346</v>
      </c>
      <c r="E107" s="51">
        <v>10782000</v>
      </c>
      <c r="F107" s="49">
        <v>10782000</v>
      </c>
      <c r="G107" s="16">
        <v>44211</v>
      </c>
      <c r="H107" s="17">
        <v>1</v>
      </c>
      <c r="I107" s="16">
        <v>44228</v>
      </c>
      <c r="J107" s="14" t="s">
        <v>47</v>
      </c>
      <c r="K107" s="17">
        <v>6</v>
      </c>
      <c r="L107" s="14" t="s">
        <v>48</v>
      </c>
      <c r="M107" s="14" t="s">
        <v>49</v>
      </c>
      <c r="N107" s="14" t="s">
        <v>50</v>
      </c>
      <c r="O107" s="15" t="s">
        <v>51</v>
      </c>
      <c r="P107" s="15" t="s">
        <v>321</v>
      </c>
      <c r="Q107" s="15" t="s">
        <v>321</v>
      </c>
      <c r="R107" s="15">
        <v>3138324001</v>
      </c>
      <c r="S107" s="15" t="s">
        <v>53</v>
      </c>
      <c r="T107" s="15" t="s">
        <v>399</v>
      </c>
      <c r="U107" s="15" t="s">
        <v>203</v>
      </c>
      <c r="V107" s="25">
        <v>13311605572023</v>
      </c>
      <c r="W107" s="15" t="s">
        <v>316</v>
      </c>
      <c r="X107" s="15" t="s">
        <v>317</v>
      </c>
      <c r="Y107" s="14">
        <v>1</v>
      </c>
      <c r="Z107" s="18" t="s">
        <v>318</v>
      </c>
      <c r="AA107" s="19" t="s">
        <v>325</v>
      </c>
      <c r="AB107" s="19" t="s">
        <v>59</v>
      </c>
      <c r="AC107" s="20" t="s">
        <v>400</v>
      </c>
      <c r="AD107" s="20" t="s">
        <v>401</v>
      </c>
      <c r="AE107" s="22">
        <v>10782000</v>
      </c>
      <c r="AF107" s="22">
        <v>10782000</v>
      </c>
      <c r="AG107" s="22">
        <v>10782000</v>
      </c>
      <c r="AH107" s="48">
        <v>10782000</v>
      </c>
      <c r="AI107" s="48">
        <v>10782000</v>
      </c>
      <c r="AJ107" s="48">
        <v>10782000</v>
      </c>
      <c r="AK107" s="48">
        <v>10782000</v>
      </c>
      <c r="AL107" s="48"/>
    </row>
    <row r="108" spans="1:38" ht="15" hidden="1" customHeight="1" x14ac:dyDescent="0.25">
      <c r="A108" s="33">
        <v>74</v>
      </c>
      <c r="B108" s="15" t="s">
        <v>44</v>
      </c>
      <c r="C108" s="15" t="s">
        <v>104</v>
      </c>
      <c r="D108" s="15" t="s">
        <v>346</v>
      </c>
      <c r="E108" s="51">
        <v>14166000</v>
      </c>
      <c r="F108" s="49">
        <v>14166000</v>
      </c>
      <c r="G108" s="16">
        <v>44211</v>
      </c>
      <c r="H108" s="17">
        <v>1</v>
      </c>
      <c r="I108" s="16">
        <v>44228</v>
      </c>
      <c r="J108" s="14" t="s">
        <v>47</v>
      </c>
      <c r="K108" s="17">
        <v>6</v>
      </c>
      <c r="L108" s="14" t="s">
        <v>48</v>
      </c>
      <c r="M108" s="14" t="s">
        <v>49</v>
      </c>
      <c r="N108" s="14" t="s">
        <v>50</v>
      </c>
      <c r="O108" s="15" t="s">
        <v>51</v>
      </c>
      <c r="P108" s="15" t="s">
        <v>321</v>
      </c>
      <c r="Q108" s="15" t="s">
        <v>321</v>
      </c>
      <c r="R108" s="15">
        <v>3138324001</v>
      </c>
      <c r="S108" s="15" t="s">
        <v>53</v>
      </c>
      <c r="T108" s="15" t="s">
        <v>402</v>
      </c>
      <c r="U108" s="15" t="s">
        <v>203</v>
      </c>
      <c r="V108" s="25">
        <v>13311605572023</v>
      </c>
      <c r="W108" s="15" t="s">
        <v>316</v>
      </c>
      <c r="X108" s="15" t="s">
        <v>317</v>
      </c>
      <c r="Y108" s="14">
        <v>1</v>
      </c>
      <c r="Z108" s="18" t="s">
        <v>318</v>
      </c>
      <c r="AA108" s="19" t="s">
        <v>325</v>
      </c>
      <c r="AB108" s="19" t="s">
        <v>59</v>
      </c>
      <c r="AC108" s="20" t="s">
        <v>403</v>
      </c>
      <c r="AD108" s="20" t="s">
        <v>404</v>
      </c>
      <c r="AE108" s="22">
        <v>14166000</v>
      </c>
      <c r="AF108" s="22">
        <v>14166000</v>
      </c>
      <c r="AG108" s="22">
        <v>14166000</v>
      </c>
      <c r="AH108" s="48">
        <v>14166000</v>
      </c>
      <c r="AI108" s="48">
        <v>14166000</v>
      </c>
      <c r="AJ108" s="48">
        <v>14166000</v>
      </c>
      <c r="AK108" s="48">
        <v>14166000</v>
      </c>
      <c r="AL108" s="48"/>
    </row>
    <row r="109" spans="1:38" ht="15" hidden="1" customHeight="1" x14ac:dyDescent="0.25">
      <c r="A109" s="33">
        <v>75</v>
      </c>
      <c r="B109" s="15" t="s">
        <v>44</v>
      </c>
      <c r="C109" s="15" t="s">
        <v>104</v>
      </c>
      <c r="D109" s="15" t="s">
        <v>319</v>
      </c>
      <c r="E109" s="51">
        <v>35532000</v>
      </c>
      <c r="F109" s="49">
        <v>35532000</v>
      </c>
      <c r="G109" s="16">
        <v>44211</v>
      </c>
      <c r="H109" s="17">
        <v>1</v>
      </c>
      <c r="I109" s="16">
        <v>44228</v>
      </c>
      <c r="J109" s="14" t="s">
        <v>47</v>
      </c>
      <c r="K109" s="17">
        <v>6</v>
      </c>
      <c r="L109" s="14" t="s">
        <v>48</v>
      </c>
      <c r="M109" s="14" t="s">
        <v>49</v>
      </c>
      <c r="N109" s="14" t="s">
        <v>50</v>
      </c>
      <c r="O109" s="15" t="s">
        <v>51</v>
      </c>
      <c r="P109" s="15" t="s">
        <v>321</v>
      </c>
      <c r="Q109" s="15" t="s">
        <v>321</v>
      </c>
      <c r="R109" s="15">
        <v>3138324001</v>
      </c>
      <c r="S109" s="15" t="s">
        <v>53</v>
      </c>
      <c r="T109" s="15" t="s">
        <v>405</v>
      </c>
      <c r="U109" s="15" t="s">
        <v>203</v>
      </c>
      <c r="V109" s="25">
        <v>13311605572023</v>
      </c>
      <c r="W109" s="15" t="s">
        <v>316</v>
      </c>
      <c r="X109" s="15" t="s">
        <v>317</v>
      </c>
      <c r="Y109" s="14">
        <v>1</v>
      </c>
      <c r="Z109" s="18" t="s">
        <v>318</v>
      </c>
      <c r="AA109" s="19" t="s">
        <v>325</v>
      </c>
      <c r="AB109" s="19" t="s">
        <v>59</v>
      </c>
      <c r="AC109" s="20" t="s">
        <v>406</v>
      </c>
      <c r="AD109" s="20" t="s">
        <v>407</v>
      </c>
      <c r="AE109" s="22">
        <v>35532000</v>
      </c>
      <c r="AF109" s="22">
        <v>35532000</v>
      </c>
      <c r="AG109" s="22">
        <v>35532000</v>
      </c>
      <c r="AH109" s="48">
        <v>35532000</v>
      </c>
      <c r="AI109" s="48">
        <v>35532000</v>
      </c>
      <c r="AJ109" s="48">
        <v>35532000</v>
      </c>
      <c r="AK109" s="48">
        <v>35532000</v>
      </c>
      <c r="AL109" s="48"/>
    </row>
    <row r="110" spans="1:38" ht="15" hidden="1" customHeight="1" x14ac:dyDescent="0.25">
      <c r="A110" s="33">
        <v>76</v>
      </c>
      <c r="B110" s="15" t="s">
        <v>44</v>
      </c>
      <c r="C110" s="15" t="s">
        <v>104</v>
      </c>
      <c r="D110" s="15" t="s">
        <v>319</v>
      </c>
      <c r="E110" s="51">
        <v>50256000</v>
      </c>
      <c r="F110" s="49">
        <v>50256000</v>
      </c>
      <c r="G110" s="16">
        <v>44211</v>
      </c>
      <c r="H110" s="17">
        <v>1</v>
      </c>
      <c r="I110" s="16">
        <v>44228</v>
      </c>
      <c r="J110" s="14" t="s">
        <v>47</v>
      </c>
      <c r="K110" s="17">
        <v>6</v>
      </c>
      <c r="L110" s="14" t="s">
        <v>48</v>
      </c>
      <c r="M110" s="14" t="s">
        <v>49</v>
      </c>
      <c r="N110" s="14" t="s">
        <v>50</v>
      </c>
      <c r="O110" s="15" t="s">
        <v>51</v>
      </c>
      <c r="P110" s="15" t="s">
        <v>321</v>
      </c>
      <c r="Q110" s="15" t="s">
        <v>321</v>
      </c>
      <c r="R110" s="15">
        <v>3138324001</v>
      </c>
      <c r="S110" s="15" t="s">
        <v>53</v>
      </c>
      <c r="T110" s="15" t="s">
        <v>408</v>
      </c>
      <c r="U110" s="15" t="s">
        <v>203</v>
      </c>
      <c r="V110" s="25">
        <v>13311605572023</v>
      </c>
      <c r="W110" s="15" t="s">
        <v>316</v>
      </c>
      <c r="X110" s="15" t="s">
        <v>317</v>
      </c>
      <c r="Y110" s="14">
        <v>1</v>
      </c>
      <c r="Z110" s="18" t="s">
        <v>318</v>
      </c>
      <c r="AA110" s="19" t="s">
        <v>325</v>
      </c>
      <c r="AB110" s="19" t="s">
        <v>59</v>
      </c>
      <c r="AC110" s="20" t="s">
        <v>409</v>
      </c>
      <c r="AD110" s="20" t="s">
        <v>706</v>
      </c>
      <c r="AE110" s="22">
        <f>25128000+25128000</f>
        <v>50256000</v>
      </c>
      <c r="AF110" s="22">
        <f>25128000+25128000</f>
        <v>50256000</v>
      </c>
      <c r="AG110" s="22">
        <f>25128000+25128000</f>
        <v>50256000</v>
      </c>
      <c r="AH110" s="48">
        <v>50256000</v>
      </c>
      <c r="AI110" s="48">
        <v>50256000</v>
      </c>
      <c r="AJ110" s="48">
        <v>50256000</v>
      </c>
      <c r="AK110" s="48">
        <v>50256000</v>
      </c>
      <c r="AL110" s="48"/>
    </row>
    <row r="111" spans="1:38" ht="15" hidden="1" customHeight="1" x14ac:dyDescent="0.25">
      <c r="A111" s="33">
        <v>77</v>
      </c>
      <c r="B111" s="15" t="s">
        <v>44</v>
      </c>
      <c r="C111" s="15" t="s">
        <v>104</v>
      </c>
      <c r="D111" s="15" t="s">
        <v>319</v>
      </c>
      <c r="E111" s="51">
        <v>25128000</v>
      </c>
      <c r="F111" s="49">
        <v>37692000</v>
      </c>
      <c r="G111" s="16">
        <v>44211</v>
      </c>
      <c r="H111" s="17">
        <v>1</v>
      </c>
      <c r="I111" s="16">
        <v>44228</v>
      </c>
      <c r="J111" s="14" t="s">
        <v>47</v>
      </c>
      <c r="K111" s="17">
        <v>6</v>
      </c>
      <c r="L111" s="14" t="s">
        <v>48</v>
      </c>
      <c r="M111" s="14" t="s">
        <v>49</v>
      </c>
      <c r="N111" s="14" t="s">
        <v>50</v>
      </c>
      <c r="O111" s="15" t="s">
        <v>51</v>
      </c>
      <c r="P111" s="15" t="s">
        <v>321</v>
      </c>
      <c r="Q111" s="15" t="s">
        <v>321</v>
      </c>
      <c r="R111" s="15">
        <v>3138324001</v>
      </c>
      <c r="S111" s="15" t="s">
        <v>53</v>
      </c>
      <c r="T111" s="15" t="s">
        <v>410</v>
      </c>
      <c r="U111" s="15" t="s">
        <v>203</v>
      </c>
      <c r="V111" s="25">
        <v>13311605572023</v>
      </c>
      <c r="W111" s="15" t="s">
        <v>316</v>
      </c>
      <c r="X111" s="15" t="s">
        <v>317</v>
      </c>
      <c r="Y111" s="14">
        <v>1</v>
      </c>
      <c r="Z111" s="18" t="s">
        <v>318</v>
      </c>
      <c r="AA111" s="19" t="s">
        <v>325</v>
      </c>
      <c r="AB111" s="19" t="s">
        <v>59</v>
      </c>
      <c r="AC111" s="20" t="s">
        <v>411</v>
      </c>
      <c r="AD111" s="20" t="s">
        <v>412</v>
      </c>
      <c r="AE111" s="22">
        <v>25128000</v>
      </c>
      <c r="AF111" s="22">
        <v>25128000</v>
      </c>
      <c r="AG111" s="22">
        <v>25128000</v>
      </c>
      <c r="AH111" s="48">
        <v>25128000</v>
      </c>
      <c r="AI111" s="48">
        <v>25128000</v>
      </c>
      <c r="AJ111" s="48">
        <v>25128000</v>
      </c>
      <c r="AK111" s="48">
        <f>25128000+12564000</f>
        <v>37692000</v>
      </c>
      <c r="AL111" s="48"/>
    </row>
    <row r="112" spans="1:38" ht="15" hidden="1" customHeight="1" x14ac:dyDescent="0.25">
      <c r="A112" s="33" t="s">
        <v>49</v>
      </c>
      <c r="B112" s="15" t="s">
        <v>44</v>
      </c>
      <c r="C112" s="15" t="s">
        <v>104</v>
      </c>
      <c r="D112" s="15" t="s">
        <v>319</v>
      </c>
      <c r="E112" s="51">
        <v>0</v>
      </c>
      <c r="F112" s="49">
        <f>583100+72900+72900+72900</f>
        <v>801800</v>
      </c>
      <c r="G112" s="16" t="s">
        <v>60</v>
      </c>
      <c r="H112" s="17" t="s">
        <v>60</v>
      </c>
      <c r="I112" s="16" t="s">
        <v>60</v>
      </c>
      <c r="J112" s="14"/>
      <c r="K112" s="17" t="s">
        <v>291</v>
      </c>
      <c r="L112" s="14" t="s">
        <v>48</v>
      </c>
      <c r="M112" s="14" t="s">
        <v>49</v>
      </c>
      <c r="N112" s="14" t="s">
        <v>50</v>
      </c>
      <c r="O112" s="15" t="s">
        <v>51</v>
      </c>
      <c r="P112" s="15" t="s">
        <v>321</v>
      </c>
      <c r="Q112" s="15" t="s">
        <v>321</v>
      </c>
      <c r="R112" s="15">
        <v>3138324001</v>
      </c>
      <c r="S112" s="15" t="s">
        <v>53</v>
      </c>
      <c r="T112" s="15" t="s">
        <v>292</v>
      </c>
      <c r="U112" s="15" t="s">
        <v>203</v>
      </c>
      <c r="V112" s="25">
        <v>13311605572023</v>
      </c>
      <c r="W112" s="15" t="s">
        <v>316</v>
      </c>
      <c r="X112" s="15" t="s">
        <v>317</v>
      </c>
      <c r="Y112" s="14">
        <v>1</v>
      </c>
      <c r="Z112" s="18" t="s">
        <v>318</v>
      </c>
      <c r="AA112" s="19" t="s">
        <v>325</v>
      </c>
      <c r="AB112" s="19" t="s">
        <v>59</v>
      </c>
      <c r="AC112" s="20" t="s">
        <v>49</v>
      </c>
      <c r="AD112" s="20" t="s">
        <v>297</v>
      </c>
      <c r="AE112" s="22">
        <v>0</v>
      </c>
      <c r="AF112" s="22">
        <v>0</v>
      </c>
      <c r="AG112" s="22">
        <v>0</v>
      </c>
      <c r="AH112" s="48">
        <f>291500+72900</f>
        <v>364400</v>
      </c>
      <c r="AI112" s="48">
        <v>364400</v>
      </c>
      <c r="AJ112" s="48">
        <f>291500+72900+72900</f>
        <v>437300</v>
      </c>
      <c r="AK112" s="48">
        <f>291500+72900+72900+72900+72900+72900+72900</f>
        <v>728900</v>
      </c>
      <c r="AL112" s="48"/>
    </row>
    <row r="113" spans="1:37" ht="15" hidden="1" customHeight="1" x14ac:dyDescent="0.25">
      <c r="A113" s="33">
        <v>78</v>
      </c>
      <c r="B113" s="15" t="s">
        <v>44</v>
      </c>
      <c r="C113" s="15" t="s">
        <v>104</v>
      </c>
      <c r="D113" s="15" t="s">
        <v>319</v>
      </c>
      <c r="E113" s="51">
        <v>65142000</v>
      </c>
      <c r="F113" s="49">
        <f>65142000+1974000</f>
        <v>67116000</v>
      </c>
      <c r="G113" s="129">
        <v>44211</v>
      </c>
      <c r="H113" s="130">
        <v>1</v>
      </c>
      <c r="I113" s="129">
        <v>44228</v>
      </c>
      <c r="J113" s="131" t="s">
        <v>47</v>
      </c>
      <c r="K113" s="130">
        <v>11</v>
      </c>
      <c r="L113" s="131" t="s">
        <v>48</v>
      </c>
      <c r="M113" s="14" t="s">
        <v>49</v>
      </c>
      <c r="N113" s="14" t="s">
        <v>50</v>
      </c>
      <c r="O113" s="15" t="s">
        <v>51</v>
      </c>
      <c r="P113" s="15" t="s">
        <v>321</v>
      </c>
      <c r="Q113" s="15" t="s">
        <v>321</v>
      </c>
      <c r="R113" s="15">
        <v>3138324001</v>
      </c>
      <c r="S113" s="15" t="s">
        <v>53</v>
      </c>
      <c r="T113" s="132" t="s">
        <v>413</v>
      </c>
      <c r="U113" s="15" t="s">
        <v>203</v>
      </c>
      <c r="V113" s="25">
        <v>13311604492020</v>
      </c>
      <c r="W113" s="15" t="s">
        <v>308</v>
      </c>
      <c r="X113" s="15" t="s">
        <v>309</v>
      </c>
      <c r="Y113" s="14">
        <v>2</v>
      </c>
      <c r="Z113" s="26" t="s">
        <v>310</v>
      </c>
      <c r="AA113" s="19" t="s">
        <v>325</v>
      </c>
      <c r="AB113" s="19" t="s">
        <v>59</v>
      </c>
      <c r="AC113" s="20" t="s">
        <v>414</v>
      </c>
      <c r="AD113" s="20" t="s">
        <v>415</v>
      </c>
      <c r="AE113" s="22">
        <v>65142000</v>
      </c>
      <c r="AF113" s="22">
        <v>65142000</v>
      </c>
      <c r="AG113" s="22">
        <v>65142000</v>
      </c>
      <c r="AH113" s="48">
        <v>65142000</v>
      </c>
      <c r="AI113" s="48">
        <v>65142000</v>
      </c>
      <c r="AJ113" s="48">
        <v>65142000</v>
      </c>
      <c r="AK113" s="48">
        <v>65142000</v>
      </c>
    </row>
    <row r="114" spans="1:37" ht="15" hidden="1" customHeight="1" x14ac:dyDescent="0.25">
      <c r="A114" s="33">
        <v>79</v>
      </c>
      <c r="B114" s="15" t="s">
        <v>44</v>
      </c>
      <c r="C114" s="15" t="s">
        <v>104</v>
      </c>
      <c r="D114" s="15" t="s">
        <v>319</v>
      </c>
      <c r="E114" s="51">
        <v>68200000</v>
      </c>
      <c r="F114" s="49">
        <v>65546666</v>
      </c>
      <c r="G114" s="16">
        <v>44211</v>
      </c>
      <c r="H114" s="17">
        <v>1</v>
      </c>
      <c r="I114" s="16">
        <v>44228</v>
      </c>
      <c r="J114" s="14" t="s">
        <v>47</v>
      </c>
      <c r="K114" s="17">
        <v>11</v>
      </c>
      <c r="L114" s="14" t="s">
        <v>48</v>
      </c>
      <c r="M114" s="14" t="s">
        <v>49</v>
      </c>
      <c r="N114" s="14" t="s">
        <v>50</v>
      </c>
      <c r="O114" s="15" t="s">
        <v>51</v>
      </c>
      <c r="P114" s="15" t="s">
        <v>321</v>
      </c>
      <c r="Q114" s="15" t="s">
        <v>321</v>
      </c>
      <c r="R114" s="15">
        <v>3138324001</v>
      </c>
      <c r="S114" s="15" t="s">
        <v>53</v>
      </c>
      <c r="T114" s="15" t="s">
        <v>416</v>
      </c>
      <c r="U114" s="15" t="s">
        <v>203</v>
      </c>
      <c r="V114" s="25">
        <v>13311604492020</v>
      </c>
      <c r="W114" s="15" t="s">
        <v>308</v>
      </c>
      <c r="X114" s="15" t="s">
        <v>309</v>
      </c>
      <c r="Y114" s="14">
        <v>2</v>
      </c>
      <c r="Z114" s="26" t="s">
        <v>310</v>
      </c>
      <c r="AA114" s="19" t="s">
        <v>325</v>
      </c>
      <c r="AB114" s="19" t="s">
        <v>59</v>
      </c>
      <c r="AC114" s="20" t="s">
        <v>930</v>
      </c>
      <c r="AD114" s="20" t="s">
        <v>417</v>
      </c>
      <c r="AE114" s="22">
        <v>68200000</v>
      </c>
      <c r="AF114" s="22">
        <v>68200000</v>
      </c>
      <c r="AG114" s="22">
        <v>68200000</v>
      </c>
      <c r="AH114" s="48">
        <f>(68200000-42986667)+33000000</f>
        <v>58213333</v>
      </c>
      <c r="AI114" s="48">
        <v>58213333</v>
      </c>
      <c r="AJ114" s="48">
        <v>58213333</v>
      </c>
      <c r="AK114" s="48">
        <v>65546666</v>
      </c>
    </row>
    <row r="115" spans="1:37" ht="15" hidden="1" customHeight="1" x14ac:dyDescent="0.25">
      <c r="A115" s="33">
        <v>80</v>
      </c>
      <c r="B115" s="15" t="s">
        <v>44</v>
      </c>
      <c r="C115" s="15" t="s">
        <v>104</v>
      </c>
      <c r="D115" s="15" t="s">
        <v>319</v>
      </c>
      <c r="E115" s="51">
        <v>25560000</v>
      </c>
      <c r="F115" s="49">
        <f>25560000+12780000</f>
        <v>38340000</v>
      </c>
      <c r="G115" s="16">
        <v>44211</v>
      </c>
      <c r="H115" s="17">
        <v>1</v>
      </c>
      <c r="I115" s="16">
        <v>44228</v>
      </c>
      <c r="J115" s="14" t="s">
        <v>47</v>
      </c>
      <c r="K115" s="17">
        <v>5</v>
      </c>
      <c r="L115" s="14" t="s">
        <v>48</v>
      </c>
      <c r="M115" s="14" t="s">
        <v>49</v>
      </c>
      <c r="N115" s="14" t="s">
        <v>50</v>
      </c>
      <c r="O115" s="15" t="s">
        <v>51</v>
      </c>
      <c r="P115" s="15" t="s">
        <v>321</v>
      </c>
      <c r="Q115" s="15" t="s">
        <v>321</v>
      </c>
      <c r="R115" s="15">
        <v>3138324001</v>
      </c>
      <c r="S115" s="15" t="s">
        <v>53</v>
      </c>
      <c r="T115" s="15" t="s">
        <v>418</v>
      </c>
      <c r="U115" s="15" t="s">
        <v>203</v>
      </c>
      <c r="V115" s="25">
        <v>13311604492020</v>
      </c>
      <c r="W115" s="15" t="s">
        <v>308</v>
      </c>
      <c r="X115" s="15" t="s">
        <v>309</v>
      </c>
      <c r="Y115" s="14">
        <v>2</v>
      </c>
      <c r="Z115" s="26" t="s">
        <v>310</v>
      </c>
      <c r="AA115" s="19" t="s">
        <v>325</v>
      </c>
      <c r="AB115" s="19" t="s">
        <v>59</v>
      </c>
      <c r="AC115" s="20" t="s">
        <v>419</v>
      </c>
      <c r="AD115" s="20" t="s">
        <v>420</v>
      </c>
      <c r="AE115" s="20">
        <v>0</v>
      </c>
      <c r="AF115" s="22">
        <v>0</v>
      </c>
      <c r="AG115" s="22">
        <v>25560000</v>
      </c>
      <c r="AH115" s="48">
        <v>25560000</v>
      </c>
      <c r="AI115" s="48">
        <v>25560000</v>
      </c>
      <c r="AJ115" s="48">
        <v>25560000</v>
      </c>
      <c r="AK115" s="48">
        <f>25560000+12780000</f>
        <v>38340000</v>
      </c>
    </row>
    <row r="116" spans="1:37" ht="15" hidden="1" customHeight="1" x14ac:dyDescent="0.25">
      <c r="A116" s="33">
        <v>81</v>
      </c>
      <c r="B116" s="15" t="s">
        <v>44</v>
      </c>
      <c r="C116" s="15" t="s">
        <v>104</v>
      </c>
      <c r="D116" s="15" t="s">
        <v>319</v>
      </c>
      <c r="E116" s="51">
        <v>20355000</v>
      </c>
      <c r="F116" s="49">
        <v>20355000</v>
      </c>
      <c r="G116" s="16">
        <v>44211</v>
      </c>
      <c r="H116" s="17">
        <v>1</v>
      </c>
      <c r="I116" s="16">
        <v>44228</v>
      </c>
      <c r="J116" s="14" t="s">
        <v>47</v>
      </c>
      <c r="K116" s="17">
        <v>5</v>
      </c>
      <c r="L116" s="14" t="s">
        <v>48</v>
      </c>
      <c r="M116" s="14" t="s">
        <v>49</v>
      </c>
      <c r="N116" s="14" t="s">
        <v>50</v>
      </c>
      <c r="O116" s="15" t="s">
        <v>51</v>
      </c>
      <c r="P116" s="15" t="s">
        <v>321</v>
      </c>
      <c r="Q116" s="15" t="s">
        <v>321</v>
      </c>
      <c r="R116" s="15">
        <v>3138324001</v>
      </c>
      <c r="S116" s="15" t="s">
        <v>53</v>
      </c>
      <c r="T116" s="15" t="s">
        <v>421</v>
      </c>
      <c r="U116" s="15" t="s">
        <v>203</v>
      </c>
      <c r="V116" s="25">
        <v>13311604492020</v>
      </c>
      <c r="W116" s="15" t="s">
        <v>308</v>
      </c>
      <c r="X116" s="15" t="s">
        <v>309</v>
      </c>
      <c r="Y116" s="14">
        <v>2</v>
      </c>
      <c r="Z116" s="26" t="s">
        <v>310</v>
      </c>
      <c r="AA116" s="19" t="s">
        <v>325</v>
      </c>
      <c r="AB116" s="19" t="s">
        <v>59</v>
      </c>
      <c r="AC116" s="20" t="s">
        <v>422</v>
      </c>
      <c r="AD116" s="20" t="s">
        <v>423</v>
      </c>
      <c r="AE116" s="22">
        <v>20355000</v>
      </c>
      <c r="AF116" s="22">
        <v>20355000</v>
      </c>
      <c r="AG116" s="22">
        <v>20355000</v>
      </c>
      <c r="AH116" s="48">
        <v>20355000</v>
      </c>
      <c r="AI116" s="48">
        <v>20355000</v>
      </c>
      <c r="AJ116" s="48">
        <v>20355000</v>
      </c>
      <c r="AK116" s="48">
        <v>20355000</v>
      </c>
    </row>
    <row r="117" spans="1:37" ht="15" hidden="1" customHeight="1" x14ac:dyDescent="0.25">
      <c r="A117" s="33">
        <v>82</v>
      </c>
      <c r="B117" s="15" t="s">
        <v>44</v>
      </c>
      <c r="C117" s="15" t="s">
        <v>104</v>
      </c>
      <c r="D117" s="15" t="s">
        <v>319</v>
      </c>
      <c r="E117" s="51">
        <v>65142000</v>
      </c>
      <c r="F117" s="49">
        <f>59220000+5922000</f>
        <v>65142000</v>
      </c>
      <c r="G117" s="16">
        <v>44211</v>
      </c>
      <c r="H117" s="17">
        <v>1</v>
      </c>
      <c r="I117" s="16">
        <v>44228</v>
      </c>
      <c r="J117" s="14" t="s">
        <v>47</v>
      </c>
      <c r="K117" s="17">
        <v>11</v>
      </c>
      <c r="L117" s="14" t="s">
        <v>48</v>
      </c>
      <c r="M117" s="14" t="s">
        <v>49</v>
      </c>
      <c r="N117" s="14" t="s">
        <v>50</v>
      </c>
      <c r="O117" s="15" t="s">
        <v>51</v>
      </c>
      <c r="P117" s="15" t="s">
        <v>321</v>
      </c>
      <c r="Q117" s="15" t="s">
        <v>321</v>
      </c>
      <c r="R117" s="15">
        <v>3138324001</v>
      </c>
      <c r="S117" s="15" t="s">
        <v>53</v>
      </c>
      <c r="T117" s="15" t="s">
        <v>424</v>
      </c>
      <c r="U117" s="15" t="s">
        <v>203</v>
      </c>
      <c r="V117" s="25">
        <v>13311603431785</v>
      </c>
      <c r="W117" s="15" t="s">
        <v>293</v>
      </c>
      <c r="X117" s="15" t="s">
        <v>294</v>
      </c>
      <c r="Y117" s="14">
        <v>1</v>
      </c>
      <c r="Z117" s="26" t="s">
        <v>295</v>
      </c>
      <c r="AA117" s="19" t="s">
        <v>325</v>
      </c>
      <c r="AB117" s="19" t="s">
        <v>59</v>
      </c>
      <c r="AC117" s="20" t="s">
        <v>425</v>
      </c>
      <c r="AD117" s="20" t="s">
        <v>426</v>
      </c>
      <c r="AE117" s="23">
        <v>59220000</v>
      </c>
      <c r="AF117" s="22">
        <v>59220000</v>
      </c>
      <c r="AG117" s="22">
        <v>59220000</v>
      </c>
      <c r="AH117" s="48">
        <v>59220000</v>
      </c>
      <c r="AI117" s="48">
        <v>59220000</v>
      </c>
      <c r="AJ117" s="48">
        <v>59220000</v>
      </c>
      <c r="AK117" s="48">
        <f>59220000+5922000</f>
        <v>65142000</v>
      </c>
    </row>
    <row r="118" spans="1:37" ht="15" hidden="1" customHeight="1" x14ac:dyDescent="0.25">
      <c r="A118" s="33">
        <v>83</v>
      </c>
      <c r="B118" s="15" t="s">
        <v>44</v>
      </c>
      <c r="C118" s="15" t="s">
        <v>104</v>
      </c>
      <c r="D118" s="15" t="s">
        <v>346</v>
      </c>
      <c r="E118" s="51">
        <v>113760000</v>
      </c>
      <c r="F118" s="49">
        <v>123134666</v>
      </c>
      <c r="G118" s="16">
        <v>44242</v>
      </c>
      <c r="H118" s="17">
        <v>2</v>
      </c>
      <c r="I118" s="16">
        <v>44256</v>
      </c>
      <c r="J118" s="14" t="s">
        <v>47</v>
      </c>
      <c r="K118" s="17">
        <v>9</v>
      </c>
      <c r="L118" s="14" t="s">
        <v>48</v>
      </c>
      <c r="M118" s="14" t="s">
        <v>49</v>
      </c>
      <c r="N118" s="14" t="s">
        <v>50</v>
      </c>
      <c r="O118" s="15" t="s">
        <v>51</v>
      </c>
      <c r="P118" s="15" t="s">
        <v>321</v>
      </c>
      <c r="Q118" s="15" t="s">
        <v>321</v>
      </c>
      <c r="R118" s="15">
        <v>3138324001</v>
      </c>
      <c r="S118" s="15" t="s">
        <v>53</v>
      </c>
      <c r="T118" s="15" t="s">
        <v>427</v>
      </c>
      <c r="U118" s="15" t="s">
        <v>203</v>
      </c>
      <c r="V118" s="25">
        <v>13311603431785</v>
      </c>
      <c r="W118" s="15" t="s">
        <v>293</v>
      </c>
      <c r="X118" s="15" t="s">
        <v>294</v>
      </c>
      <c r="Y118" s="14">
        <v>1</v>
      </c>
      <c r="Z118" s="26" t="s">
        <v>295</v>
      </c>
      <c r="AA118" s="19" t="s">
        <v>325</v>
      </c>
      <c r="AB118" s="19" t="s">
        <v>59</v>
      </c>
      <c r="AC118" s="20" t="s">
        <v>428</v>
      </c>
      <c r="AD118" s="20" t="s">
        <v>429</v>
      </c>
      <c r="AE118" s="23">
        <v>113760000</v>
      </c>
      <c r="AF118" s="22">
        <v>113760000</v>
      </c>
      <c r="AG118" s="22">
        <v>113760000</v>
      </c>
      <c r="AH118" s="48">
        <v>113760000</v>
      </c>
      <c r="AI118" s="48">
        <v>113760000</v>
      </c>
      <c r="AJ118" s="48">
        <v>113760000</v>
      </c>
      <c r="AK118" s="48">
        <f>113760000+9374666</f>
        <v>123134666</v>
      </c>
    </row>
    <row r="119" spans="1:37" ht="15" hidden="1" customHeight="1" x14ac:dyDescent="0.25">
      <c r="A119" s="239" t="s">
        <v>49</v>
      </c>
      <c r="B119" s="15"/>
      <c r="C119" s="15"/>
      <c r="D119" s="15"/>
      <c r="E119" s="51"/>
      <c r="F119" s="74">
        <f>206174267-F70-F117-F118</f>
        <v>11007501</v>
      </c>
      <c r="G119" s="16"/>
      <c r="H119" s="17"/>
      <c r="I119" s="16"/>
      <c r="J119" s="14"/>
      <c r="K119" s="17"/>
      <c r="L119" s="14"/>
      <c r="M119" s="14"/>
      <c r="N119" s="14"/>
      <c r="O119" s="15"/>
      <c r="P119" s="15"/>
      <c r="Q119" s="15"/>
      <c r="R119" s="15"/>
      <c r="S119" s="15"/>
      <c r="T119" s="15"/>
      <c r="U119" s="15" t="s">
        <v>203</v>
      </c>
      <c r="V119" s="25">
        <v>13311603431785</v>
      </c>
      <c r="W119" s="15" t="s">
        <v>293</v>
      </c>
      <c r="X119" s="15" t="s">
        <v>294</v>
      </c>
      <c r="Y119" s="14">
        <v>1</v>
      </c>
      <c r="Z119" s="26" t="s">
        <v>295</v>
      </c>
      <c r="AA119" s="19" t="s">
        <v>60</v>
      </c>
      <c r="AB119" s="19" t="s">
        <v>59</v>
      </c>
      <c r="AC119" s="20"/>
      <c r="AD119" s="20"/>
      <c r="AE119" s="23"/>
      <c r="AF119" s="22"/>
      <c r="AG119" s="22"/>
      <c r="AH119" s="48"/>
      <c r="AI119" s="48"/>
      <c r="AJ119" s="48"/>
      <c r="AK119" s="48"/>
    </row>
    <row r="120" spans="1:37" ht="15" hidden="1" customHeight="1" x14ac:dyDescent="0.25">
      <c r="A120" s="33">
        <v>84</v>
      </c>
      <c r="B120" s="15" t="s">
        <v>44</v>
      </c>
      <c r="C120" s="15" t="s">
        <v>104</v>
      </c>
      <c r="D120" s="15" t="s">
        <v>319</v>
      </c>
      <c r="E120" s="51">
        <v>56232000</v>
      </c>
      <c r="F120" s="49">
        <f>51120000+4600800</f>
        <v>55720800</v>
      </c>
      <c r="G120" s="16">
        <v>44211</v>
      </c>
      <c r="H120" s="17">
        <v>1</v>
      </c>
      <c r="I120" s="16">
        <v>44228</v>
      </c>
      <c r="J120" s="14" t="s">
        <v>47</v>
      </c>
      <c r="K120" s="17">
        <v>11</v>
      </c>
      <c r="L120" s="14" t="s">
        <v>48</v>
      </c>
      <c r="M120" s="14" t="s">
        <v>49</v>
      </c>
      <c r="N120" s="14" t="s">
        <v>50</v>
      </c>
      <c r="O120" s="15" t="s">
        <v>51</v>
      </c>
      <c r="P120" s="15" t="s">
        <v>321</v>
      </c>
      <c r="Q120" s="15" t="s">
        <v>321</v>
      </c>
      <c r="R120" s="15">
        <v>3138324001</v>
      </c>
      <c r="S120" s="15" t="s">
        <v>53</v>
      </c>
      <c r="T120" s="15" t="s">
        <v>430</v>
      </c>
      <c r="U120" s="15" t="s">
        <v>203</v>
      </c>
      <c r="V120" s="25">
        <v>13311601241626</v>
      </c>
      <c r="W120" s="15" t="s">
        <v>246</v>
      </c>
      <c r="X120" s="15" t="s">
        <v>247</v>
      </c>
      <c r="Y120" s="14">
        <v>1</v>
      </c>
      <c r="Z120" s="26" t="s">
        <v>248</v>
      </c>
      <c r="AA120" s="19" t="s">
        <v>325</v>
      </c>
      <c r="AB120" s="19" t="s">
        <v>59</v>
      </c>
      <c r="AC120" s="20" t="s">
        <v>431</v>
      </c>
      <c r="AD120" s="20" t="s">
        <v>432</v>
      </c>
      <c r="AE120" s="22">
        <v>51120000</v>
      </c>
      <c r="AF120" s="22">
        <v>51120000</v>
      </c>
      <c r="AG120" s="22">
        <v>51120000</v>
      </c>
      <c r="AH120" s="48">
        <v>51120000</v>
      </c>
      <c r="AI120" s="48">
        <v>51120000</v>
      </c>
      <c r="AJ120" s="48">
        <v>51120000</v>
      </c>
      <c r="AK120" s="48">
        <f>51120000+4600800</f>
        <v>55720800</v>
      </c>
    </row>
    <row r="121" spans="1:37" ht="15" hidden="1" customHeight="1" x14ac:dyDescent="0.25">
      <c r="A121" s="33">
        <v>85</v>
      </c>
      <c r="B121" s="15" t="s">
        <v>44</v>
      </c>
      <c r="C121" s="15" t="s">
        <v>104</v>
      </c>
      <c r="D121" s="15" t="s">
        <v>346</v>
      </c>
      <c r="E121" s="51">
        <v>31977000</v>
      </c>
      <c r="F121" s="49">
        <v>29070000</v>
      </c>
      <c r="G121" s="16">
        <v>44211</v>
      </c>
      <c r="H121" s="17">
        <v>1</v>
      </c>
      <c r="I121" s="16">
        <v>44228</v>
      </c>
      <c r="J121" s="14" t="s">
        <v>47</v>
      </c>
      <c r="K121" s="17">
        <v>11</v>
      </c>
      <c r="L121" s="14" t="s">
        <v>48</v>
      </c>
      <c r="M121" s="14" t="s">
        <v>49</v>
      </c>
      <c r="N121" s="14" t="s">
        <v>50</v>
      </c>
      <c r="O121" s="15" t="s">
        <v>51</v>
      </c>
      <c r="P121" s="15" t="s">
        <v>321</v>
      </c>
      <c r="Q121" s="15" t="s">
        <v>321</v>
      </c>
      <c r="R121" s="15">
        <v>3138324001</v>
      </c>
      <c r="S121" s="15" t="s">
        <v>53</v>
      </c>
      <c r="T121" s="15" t="s">
        <v>433</v>
      </c>
      <c r="U121" s="15" t="s">
        <v>203</v>
      </c>
      <c r="V121" s="25">
        <v>13311601241626</v>
      </c>
      <c r="W121" s="15" t="s">
        <v>246</v>
      </c>
      <c r="X121" s="15" t="s">
        <v>247</v>
      </c>
      <c r="Y121" s="14">
        <v>1</v>
      </c>
      <c r="Z121" s="26" t="s">
        <v>248</v>
      </c>
      <c r="AA121" s="19" t="s">
        <v>325</v>
      </c>
      <c r="AB121" s="19" t="s">
        <v>59</v>
      </c>
      <c r="AC121" s="20" t="s">
        <v>434</v>
      </c>
      <c r="AD121" s="20" t="s">
        <v>435</v>
      </c>
      <c r="AE121" s="22">
        <v>29070000</v>
      </c>
      <c r="AF121" s="22">
        <v>29070000</v>
      </c>
      <c r="AG121" s="22">
        <v>29070000</v>
      </c>
      <c r="AH121" s="48">
        <v>29070000</v>
      </c>
      <c r="AI121" s="48">
        <v>29070000</v>
      </c>
      <c r="AJ121" s="48">
        <v>29070000</v>
      </c>
      <c r="AK121" s="48">
        <v>29070000</v>
      </c>
    </row>
    <row r="122" spans="1:37" ht="15" hidden="1" customHeight="1" x14ac:dyDescent="0.25">
      <c r="A122" s="33">
        <v>86</v>
      </c>
      <c r="B122" s="15" t="s">
        <v>44</v>
      </c>
      <c r="C122" s="15" t="s">
        <v>104</v>
      </c>
      <c r="D122" s="15" t="s">
        <v>319</v>
      </c>
      <c r="E122" s="51">
        <v>41880000</v>
      </c>
      <c r="F122" s="49">
        <f>41880000+2373200-62111</f>
        <v>44191089</v>
      </c>
      <c r="G122" s="16">
        <v>44228</v>
      </c>
      <c r="H122" s="17">
        <v>2</v>
      </c>
      <c r="I122" s="16">
        <v>44242</v>
      </c>
      <c r="J122" s="14" t="s">
        <v>47</v>
      </c>
      <c r="K122" s="17">
        <v>10</v>
      </c>
      <c r="L122" s="14" t="s">
        <v>48</v>
      </c>
      <c r="M122" s="14" t="s">
        <v>49</v>
      </c>
      <c r="N122" s="14" t="s">
        <v>50</v>
      </c>
      <c r="O122" s="15" t="s">
        <v>51</v>
      </c>
      <c r="P122" s="15" t="s">
        <v>321</v>
      </c>
      <c r="Q122" s="15" t="s">
        <v>321</v>
      </c>
      <c r="R122" s="15">
        <v>3138324001</v>
      </c>
      <c r="S122" s="15" t="s">
        <v>53</v>
      </c>
      <c r="T122" s="15" t="s">
        <v>436</v>
      </c>
      <c r="U122" s="15" t="s">
        <v>203</v>
      </c>
      <c r="V122" s="25">
        <v>13311602341704</v>
      </c>
      <c r="W122" s="15" t="s">
        <v>280</v>
      </c>
      <c r="X122" s="15" t="s">
        <v>281</v>
      </c>
      <c r="Y122" s="14">
        <v>1</v>
      </c>
      <c r="Z122" s="26" t="s">
        <v>282</v>
      </c>
      <c r="AA122" s="19" t="s">
        <v>325</v>
      </c>
      <c r="AB122" s="19" t="s">
        <v>59</v>
      </c>
      <c r="AC122" s="20" t="s">
        <v>437</v>
      </c>
      <c r="AD122" s="20" t="s">
        <v>438</v>
      </c>
      <c r="AE122" s="22">
        <v>41880000</v>
      </c>
      <c r="AF122" s="22">
        <v>41880000</v>
      </c>
      <c r="AG122" s="22">
        <v>41880000</v>
      </c>
      <c r="AH122" s="48">
        <v>41880000</v>
      </c>
      <c r="AI122" s="48">
        <v>41880000</v>
      </c>
      <c r="AJ122" s="48">
        <v>41880000</v>
      </c>
      <c r="AK122" s="48">
        <v>41880000</v>
      </c>
    </row>
    <row r="123" spans="1:37" ht="15" hidden="1" customHeight="1" x14ac:dyDescent="0.25">
      <c r="A123" s="33" t="s">
        <v>49</v>
      </c>
      <c r="B123" s="15" t="s">
        <v>44</v>
      </c>
      <c r="C123" s="15" t="s">
        <v>104</v>
      </c>
      <c r="D123" s="15" t="s">
        <v>319</v>
      </c>
      <c r="E123" s="51">
        <v>0</v>
      </c>
      <c r="F123" s="49">
        <f>1216100+142500</f>
        <v>1358600</v>
      </c>
      <c r="G123" s="16" t="s">
        <v>60</v>
      </c>
      <c r="H123" s="17" t="s">
        <v>60</v>
      </c>
      <c r="I123" s="16" t="s">
        <v>60</v>
      </c>
      <c r="J123" s="14"/>
      <c r="K123" s="17" t="s">
        <v>291</v>
      </c>
      <c r="L123" s="14" t="s">
        <v>48</v>
      </c>
      <c r="M123" s="14" t="s">
        <v>49</v>
      </c>
      <c r="N123" s="14" t="s">
        <v>50</v>
      </c>
      <c r="O123" s="15" t="s">
        <v>51</v>
      </c>
      <c r="P123" s="15" t="s">
        <v>321</v>
      </c>
      <c r="Q123" s="15" t="s">
        <v>321</v>
      </c>
      <c r="R123" s="15">
        <v>3138324001</v>
      </c>
      <c r="S123" s="15" t="s">
        <v>53</v>
      </c>
      <c r="T123" s="15" t="s">
        <v>292</v>
      </c>
      <c r="U123" s="15" t="s">
        <v>203</v>
      </c>
      <c r="V123" s="25">
        <v>13311602341704</v>
      </c>
      <c r="W123" s="15" t="s">
        <v>280</v>
      </c>
      <c r="X123" s="15" t="s">
        <v>281</v>
      </c>
      <c r="Y123" s="14">
        <v>1</v>
      </c>
      <c r="Z123" s="26" t="s">
        <v>282</v>
      </c>
      <c r="AA123" s="19" t="s">
        <v>325</v>
      </c>
      <c r="AB123" s="19" t="s">
        <v>59</v>
      </c>
      <c r="AC123" s="20" t="s">
        <v>49</v>
      </c>
      <c r="AD123" s="20" t="s">
        <v>297</v>
      </c>
      <c r="AE123" s="22">
        <v>0</v>
      </c>
      <c r="AF123" s="22">
        <v>0</v>
      </c>
      <c r="AG123" s="22">
        <v>0</v>
      </c>
      <c r="AH123" s="48">
        <f>361100+142500</f>
        <v>503600</v>
      </c>
      <c r="AI123" s="48">
        <v>503600</v>
      </c>
      <c r="AJ123" s="48">
        <f>361100+142500+142500</f>
        <v>646100</v>
      </c>
      <c r="AK123" s="48">
        <f>361100+142500+142500+142500+142500+142500+142500</f>
        <v>1216100</v>
      </c>
    </row>
    <row r="124" spans="1:37" ht="15" customHeight="1" x14ac:dyDescent="0.25">
      <c r="A124" s="33">
        <v>87</v>
      </c>
      <c r="B124" s="15" t="s">
        <v>44</v>
      </c>
      <c r="C124" s="15" t="s">
        <v>104</v>
      </c>
      <c r="D124" s="15" t="s">
        <v>319</v>
      </c>
      <c r="E124" s="51">
        <v>47355000</v>
      </c>
      <c r="F124" s="48">
        <f>43050000+4305000</f>
        <v>47355000</v>
      </c>
      <c r="G124" s="16">
        <v>44211</v>
      </c>
      <c r="H124" s="17">
        <v>1</v>
      </c>
      <c r="I124" s="16">
        <v>44228</v>
      </c>
      <c r="J124" s="14" t="s">
        <v>47</v>
      </c>
      <c r="K124" s="17">
        <v>11</v>
      </c>
      <c r="L124" s="14" t="s">
        <v>48</v>
      </c>
      <c r="M124" s="14" t="s">
        <v>49</v>
      </c>
      <c r="N124" s="14" t="s">
        <v>50</v>
      </c>
      <c r="O124" s="15" t="s">
        <v>51</v>
      </c>
      <c r="P124" s="15" t="s">
        <v>321</v>
      </c>
      <c r="Q124" s="15" t="s">
        <v>321</v>
      </c>
      <c r="R124" s="15">
        <v>3138324001</v>
      </c>
      <c r="S124" s="15" t="s">
        <v>53</v>
      </c>
      <c r="T124" s="15" t="s">
        <v>439</v>
      </c>
      <c r="U124" s="15" t="s">
        <v>203</v>
      </c>
      <c r="V124" s="25">
        <v>13311605552019</v>
      </c>
      <c r="W124" s="15" t="s">
        <v>302</v>
      </c>
      <c r="X124" s="15" t="s">
        <v>303</v>
      </c>
      <c r="Y124" s="14">
        <v>2</v>
      </c>
      <c r="Z124" s="26" t="s">
        <v>304</v>
      </c>
      <c r="AA124" s="19" t="s">
        <v>325</v>
      </c>
      <c r="AB124" s="19" t="s">
        <v>59</v>
      </c>
      <c r="AC124" s="20" t="s">
        <v>440</v>
      </c>
      <c r="AD124" s="20" t="s">
        <v>441</v>
      </c>
      <c r="AE124" s="22">
        <v>43050000</v>
      </c>
      <c r="AF124" s="22">
        <v>43050000</v>
      </c>
      <c r="AG124" s="22">
        <v>43050000</v>
      </c>
      <c r="AH124" s="48">
        <v>43050000</v>
      </c>
      <c r="AI124" s="48">
        <v>43050000</v>
      </c>
      <c r="AJ124" s="48">
        <v>43050000</v>
      </c>
      <c r="AK124" s="48">
        <f>43050000+4305000</f>
        <v>47355000</v>
      </c>
    </row>
    <row r="125" spans="1:37" ht="15" customHeight="1" x14ac:dyDescent="0.25">
      <c r="A125" s="33">
        <v>88</v>
      </c>
      <c r="B125" s="15" t="s">
        <v>44</v>
      </c>
      <c r="C125" s="15" t="s">
        <v>104</v>
      </c>
      <c r="D125" s="15" t="s">
        <v>319</v>
      </c>
      <c r="E125" s="51">
        <v>36639000</v>
      </c>
      <c r="F125" s="48">
        <f>36639000+3528200</f>
        <v>40167200</v>
      </c>
      <c r="G125" s="16">
        <v>44242</v>
      </c>
      <c r="H125" s="17">
        <v>2</v>
      </c>
      <c r="I125" s="16">
        <v>44256</v>
      </c>
      <c r="J125" s="14" t="s">
        <v>47</v>
      </c>
      <c r="K125" s="17">
        <v>9</v>
      </c>
      <c r="L125" s="14" t="s">
        <v>48</v>
      </c>
      <c r="M125" s="14" t="s">
        <v>49</v>
      </c>
      <c r="N125" s="14" t="s">
        <v>50</v>
      </c>
      <c r="O125" s="15" t="s">
        <v>51</v>
      </c>
      <c r="P125" s="15" t="s">
        <v>321</v>
      </c>
      <c r="Q125" s="15" t="s">
        <v>321</v>
      </c>
      <c r="R125" s="15">
        <v>3138324001</v>
      </c>
      <c r="S125" s="15" t="s">
        <v>53</v>
      </c>
      <c r="T125" s="15" t="s">
        <v>442</v>
      </c>
      <c r="U125" s="15" t="s">
        <v>203</v>
      </c>
      <c r="V125" s="25">
        <v>13311605552019</v>
      </c>
      <c r="W125" s="15" t="s">
        <v>302</v>
      </c>
      <c r="X125" s="15" t="s">
        <v>303</v>
      </c>
      <c r="Y125" s="14">
        <v>2</v>
      </c>
      <c r="Z125" s="26" t="s">
        <v>304</v>
      </c>
      <c r="AA125" s="19" t="s">
        <v>325</v>
      </c>
      <c r="AB125" s="19" t="s">
        <v>59</v>
      </c>
      <c r="AC125" s="20" t="s">
        <v>443</v>
      </c>
      <c r="AD125" s="20" t="s">
        <v>444</v>
      </c>
      <c r="AE125" s="22">
        <v>36639000</v>
      </c>
      <c r="AF125" s="22">
        <v>36639000</v>
      </c>
      <c r="AG125" s="22">
        <v>36639000</v>
      </c>
      <c r="AH125" s="48">
        <v>36639000</v>
      </c>
      <c r="AI125" s="48">
        <v>36639000</v>
      </c>
      <c r="AJ125" s="48">
        <v>36639000</v>
      </c>
      <c r="AK125" s="48">
        <f>36639000+3528200</f>
        <v>40167200</v>
      </c>
    </row>
    <row r="126" spans="1:37" ht="15" customHeight="1" x14ac:dyDescent="0.25">
      <c r="A126" s="33">
        <v>89</v>
      </c>
      <c r="B126" s="15" t="s">
        <v>44</v>
      </c>
      <c r="C126" s="15" t="s">
        <v>104</v>
      </c>
      <c r="D126" s="15" t="s">
        <v>346</v>
      </c>
      <c r="E126" s="51">
        <v>25002000</v>
      </c>
      <c r="F126" s="49">
        <f>25002000+1759400</f>
        <v>26761400</v>
      </c>
      <c r="G126" s="16">
        <v>44242</v>
      </c>
      <c r="H126" s="17">
        <v>2</v>
      </c>
      <c r="I126" s="16">
        <v>44256</v>
      </c>
      <c r="J126" s="14" t="s">
        <v>47</v>
      </c>
      <c r="K126" s="17">
        <v>9</v>
      </c>
      <c r="L126" s="14" t="s">
        <v>48</v>
      </c>
      <c r="M126" s="14" t="s">
        <v>49</v>
      </c>
      <c r="N126" s="14" t="s">
        <v>50</v>
      </c>
      <c r="O126" s="15" t="s">
        <v>51</v>
      </c>
      <c r="P126" s="15" t="s">
        <v>321</v>
      </c>
      <c r="Q126" s="15" t="s">
        <v>321</v>
      </c>
      <c r="R126" s="15">
        <v>3138324001</v>
      </c>
      <c r="S126" s="15" t="s">
        <v>53</v>
      </c>
      <c r="T126" s="15" t="s">
        <v>445</v>
      </c>
      <c r="U126" s="15" t="s">
        <v>203</v>
      </c>
      <c r="V126" s="25">
        <v>13311605552019</v>
      </c>
      <c r="W126" s="15" t="s">
        <v>302</v>
      </c>
      <c r="X126" s="15" t="s">
        <v>303</v>
      </c>
      <c r="Y126" s="14">
        <v>2</v>
      </c>
      <c r="Z126" s="26" t="s">
        <v>304</v>
      </c>
      <c r="AA126" s="19" t="s">
        <v>325</v>
      </c>
      <c r="AB126" s="19" t="s">
        <v>59</v>
      </c>
      <c r="AC126" s="20" t="s">
        <v>446</v>
      </c>
      <c r="AD126" s="20" t="s">
        <v>447</v>
      </c>
      <c r="AE126" s="22">
        <v>25002000</v>
      </c>
      <c r="AF126" s="22">
        <v>25002000</v>
      </c>
      <c r="AG126" s="22">
        <v>25002000</v>
      </c>
      <c r="AH126" s="48">
        <v>25002000</v>
      </c>
      <c r="AI126" s="48">
        <v>25002000</v>
      </c>
      <c r="AJ126" s="48">
        <v>25002000</v>
      </c>
      <c r="AK126" s="48">
        <f>25002000+1759400</f>
        <v>26761400</v>
      </c>
    </row>
    <row r="127" spans="1:37" ht="15" hidden="1" customHeight="1" x14ac:dyDescent="0.25">
      <c r="A127" s="33">
        <v>90</v>
      </c>
      <c r="B127" s="15" t="s">
        <v>44</v>
      </c>
      <c r="C127" s="15" t="s">
        <v>104</v>
      </c>
      <c r="D127" s="15" t="s">
        <v>319</v>
      </c>
      <c r="E127" s="51">
        <v>46008000</v>
      </c>
      <c r="F127" s="49">
        <v>20448000</v>
      </c>
      <c r="G127" s="16">
        <v>44242</v>
      </c>
      <c r="H127" s="17">
        <v>2</v>
      </c>
      <c r="I127" s="16">
        <v>44256</v>
      </c>
      <c r="J127" s="14" t="s">
        <v>47</v>
      </c>
      <c r="K127" s="17">
        <v>9</v>
      </c>
      <c r="L127" s="14" t="s">
        <v>48</v>
      </c>
      <c r="M127" s="14" t="s">
        <v>49</v>
      </c>
      <c r="N127" s="14" t="s">
        <v>50</v>
      </c>
      <c r="O127" s="15" t="s">
        <v>51</v>
      </c>
      <c r="P127" s="15" t="s">
        <v>321</v>
      </c>
      <c r="Q127" s="15" t="s">
        <v>321</v>
      </c>
      <c r="R127" s="15">
        <v>3138324001</v>
      </c>
      <c r="S127" s="15" t="s">
        <v>53</v>
      </c>
      <c r="T127" s="15" t="s">
        <v>448</v>
      </c>
      <c r="U127" s="15" t="s">
        <v>203</v>
      </c>
      <c r="V127" s="25">
        <v>13311601121608</v>
      </c>
      <c r="W127" s="15" t="s">
        <v>226</v>
      </c>
      <c r="X127" s="15" t="s">
        <v>227</v>
      </c>
      <c r="Y127" s="14">
        <v>1</v>
      </c>
      <c r="Z127" s="26" t="s">
        <v>228</v>
      </c>
      <c r="AA127" s="19" t="s">
        <v>325</v>
      </c>
      <c r="AB127" s="19" t="s">
        <v>59</v>
      </c>
      <c r="AC127" s="20" t="s">
        <v>449</v>
      </c>
      <c r="AD127" s="20" t="s">
        <v>450</v>
      </c>
      <c r="AE127" s="22">
        <v>0</v>
      </c>
      <c r="AF127" s="22">
        <v>20448000</v>
      </c>
      <c r="AG127" s="22">
        <v>20448000</v>
      </c>
      <c r="AH127" s="48">
        <v>20448000</v>
      </c>
      <c r="AI127" s="48">
        <v>20448000</v>
      </c>
      <c r="AJ127" s="48">
        <v>20448000</v>
      </c>
      <c r="AK127" s="48">
        <v>20448000</v>
      </c>
    </row>
    <row r="128" spans="1:37" ht="15" hidden="1" customHeight="1" x14ac:dyDescent="0.25">
      <c r="A128" s="33">
        <v>91</v>
      </c>
      <c r="B128" s="15" t="s">
        <v>44</v>
      </c>
      <c r="C128" s="15" t="s">
        <v>104</v>
      </c>
      <c r="D128" s="15" t="s">
        <v>319</v>
      </c>
      <c r="E128" s="51">
        <v>30672000</v>
      </c>
      <c r="F128" s="49">
        <v>30672000</v>
      </c>
      <c r="G128" s="16">
        <v>44270</v>
      </c>
      <c r="H128" s="17">
        <v>3</v>
      </c>
      <c r="I128" s="16">
        <v>44287</v>
      </c>
      <c r="J128" s="14" t="s">
        <v>47</v>
      </c>
      <c r="K128" s="17">
        <v>6</v>
      </c>
      <c r="L128" s="14" t="s">
        <v>48</v>
      </c>
      <c r="M128" s="14" t="s">
        <v>49</v>
      </c>
      <c r="N128" s="14" t="s">
        <v>50</v>
      </c>
      <c r="O128" s="15" t="s">
        <v>51</v>
      </c>
      <c r="P128" s="15" t="s">
        <v>321</v>
      </c>
      <c r="Q128" s="15" t="s">
        <v>321</v>
      </c>
      <c r="R128" s="15">
        <v>3138324001</v>
      </c>
      <c r="S128" s="15" t="s">
        <v>53</v>
      </c>
      <c r="T128" s="15" t="s">
        <v>451</v>
      </c>
      <c r="U128" s="15" t="s">
        <v>203</v>
      </c>
      <c r="V128" s="25">
        <v>13311601141606</v>
      </c>
      <c r="W128" s="15" t="s">
        <v>213</v>
      </c>
      <c r="X128" s="15" t="s">
        <v>214</v>
      </c>
      <c r="Y128" s="14">
        <v>1</v>
      </c>
      <c r="Z128" s="26" t="s">
        <v>215</v>
      </c>
      <c r="AA128" s="19" t="s">
        <v>325</v>
      </c>
      <c r="AB128" s="19" t="s">
        <v>59</v>
      </c>
      <c r="AC128" s="20" t="s">
        <v>452</v>
      </c>
      <c r="AD128" s="20" t="s">
        <v>453</v>
      </c>
      <c r="AE128" s="22">
        <v>0</v>
      </c>
      <c r="AF128" s="22">
        <v>30672000</v>
      </c>
      <c r="AG128" s="22">
        <v>30672000</v>
      </c>
      <c r="AH128" s="48">
        <v>30672000</v>
      </c>
      <c r="AI128" s="48">
        <v>30672000</v>
      </c>
      <c r="AJ128" s="48">
        <v>30672000</v>
      </c>
      <c r="AK128" s="48">
        <v>30672000</v>
      </c>
    </row>
    <row r="129" spans="1:37" ht="15" hidden="1" customHeight="1" x14ac:dyDescent="0.25">
      <c r="A129" s="33">
        <v>92</v>
      </c>
      <c r="B129" s="15" t="s">
        <v>44</v>
      </c>
      <c r="C129" s="15" t="s">
        <v>104</v>
      </c>
      <c r="D129" s="15" t="s">
        <v>319</v>
      </c>
      <c r="E129" s="51">
        <v>30672000</v>
      </c>
      <c r="F129" s="49">
        <v>30672000</v>
      </c>
      <c r="G129" s="16">
        <v>44270</v>
      </c>
      <c r="H129" s="17">
        <v>3</v>
      </c>
      <c r="I129" s="16">
        <v>44287</v>
      </c>
      <c r="J129" s="14" t="s">
        <v>47</v>
      </c>
      <c r="K129" s="17">
        <v>6</v>
      </c>
      <c r="L129" s="14" t="s">
        <v>48</v>
      </c>
      <c r="M129" s="14" t="s">
        <v>49</v>
      </c>
      <c r="N129" s="14" t="s">
        <v>50</v>
      </c>
      <c r="O129" s="15" t="s">
        <v>51</v>
      </c>
      <c r="P129" s="15" t="s">
        <v>321</v>
      </c>
      <c r="Q129" s="15" t="s">
        <v>321</v>
      </c>
      <c r="R129" s="15">
        <v>3138324001</v>
      </c>
      <c r="S129" s="15" t="s">
        <v>53</v>
      </c>
      <c r="T129" s="15" t="s">
        <v>454</v>
      </c>
      <c r="U129" s="15" t="s">
        <v>203</v>
      </c>
      <c r="V129" s="25">
        <v>13311601171607</v>
      </c>
      <c r="W129" s="15" t="s">
        <v>217</v>
      </c>
      <c r="X129" s="15" t="s">
        <v>218</v>
      </c>
      <c r="Y129" s="14">
        <v>1</v>
      </c>
      <c r="Z129" s="26" t="s">
        <v>219</v>
      </c>
      <c r="AA129" s="19" t="s">
        <v>325</v>
      </c>
      <c r="AB129" s="19" t="s">
        <v>59</v>
      </c>
      <c r="AC129" s="20" t="s">
        <v>455</v>
      </c>
      <c r="AD129" s="20" t="s">
        <v>456</v>
      </c>
      <c r="AE129" s="22">
        <v>0</v>
      </c>
      <c r="AF129" s="22">
        <v>30672000</v>
      </c>
      <c r="AG129" s="22">
        <v>30672000</v>
      </c>
      <c r="AH129" s="48">
        <v>30672000</v>
      </c>
      <c r="AI129" s="48">
        <v>30672000</v>
      </c>
      <c r="AJ129" s="48">
        <v>30672000</v>
      </c>
      <c r="AK129" s="48">
        <v>30672000</v>
      </c>
    </row>
    <row r="130" spans="1:37" ht="15" hidden="1" customHeight="1" x14ac:dyDescent="0.25">
      <c r="A130" s="33">
        <v>93</v>
      </c>
      <c r="B130" s="15" t="s">
        <v>44</v>
      </c>
      <c r="C130" s="15" t="s">
        <v>104</v>
      </c>
      <c r="D130" s="15" t="s">
        <v>319</v>
      </c>
      <c r="E130" s="51">
        <v>56232000</v>
      </c>
      <c r="F130" s="49">
        <f>51120000+7497600</f>
        <v>58617600</v>
      </c>
      <c r="G130" s="16">
        <v>44211</v>
      </c>
      <c r="H130" s="17">
        <v>1</v>
      </c>
      <c r="I130" s="16">
        <v>44228</v>
      </c>
      <c r="J130" s="14" t="s">
        <v>47</v>
      </c>
      <c r="K130" s="17">
        <v>11</v>
      </c>
      <c r="L130" s="14" t="s">
        <v>48</v>
      </c>
      <c r="M130" s="14" t="s">
        <v>49</v>
      </c>
      <c r="N130" s="14" t="s">
        <v>50</v>
      </c>
      <c r="O130" s="15" t="s">
        <v>51</v>
      </c>
      <c r="P130" s="15" t="s">
        <v>321</v>
      </c>
      <c r="Q130" s="15" t="s">
        <v>321</v>
      </c>
      <c r="R130" s="15">
        <v>3138324001</v>
      </c>
      <c r="S130" s="15" t="s">
        <v>53</v>
      </c>
      <c r="T130" s="15" t="s">
        <v>457</v>
      </c>
      <c r="U130" s="15" t="s">
        <v>203</v>
      </c>
      <c r="V130" s="25">
        <v>13311603401781</v>
      </c>
      <c r="W130" s="15" t="s">
        <v>287</v>
      </c>
      <c r="X130" s="15" t="s">
        <v>288</v>
      </c>
      <c r="Y130" s="14">
        <v>2</v>
      </c>
      <c r="Z130" s="26" t="s">
        <v>289</v>
      </c>
      <c r="AA130" s="19" t="s">
        <v>325</v>
      </c>
      <c r="AB130" s="19" t="s">
        <v>59</v>
      </c>
      <c r="AC130" s="20" t="s">
        <v>919</v>
      </c>
      <c r="AD130" s="20" t="s">
        <v>920</v>
      </c>
      <c r="AE130" s="23">
        <f>4089600+47030400</f>
        <v>51120000</v>
      </c>
      <c r="AF130" s="22">
        <f>4089600+47030400</f>
        <v>51120000</v>
      </c>
      <c r="AG130" s="22">
        <f>4089600+47030400</f>
        <v>51120000</v>
      </c>
      <c r="AH130" s="48">
        <v>51120000</v>
      </c>
      <c r="AI130" s="48">
        <v>51120000</v>
      </c>
      <c r="AJ130" s="48">
        <v>51120000</v>
      </c>
      <c r="AK130" s="48">
        <f>51120000+7497600</f>
        <v>58617600</v>
      </c>
    </row>
    <row r="131" spans="1:37" ht="15" hidden="1" customHeight="1" x14ac:dyDescent="0.25">
      <c r="A131" s="33">
        <v>94</v>
      </c>
      <c r="B131" s="15" t="s">
        <v>44</v>
      </c>
      <c r="C131" s="15" t="s">
        <v>104</v>
      </c>
      <c r="D131" s="15" t="s">
        <v>319</v>
      </c>
      <c r="E131" s="51">
        <v>30672000</v>
      </c>
      <c r="F131" s="49">
        <v>30672000</v>
      </c>
      <c r="G131" s="16">
        <v>44242</v>
      </c>
      <c r="H131" s="17">
        <v>2</v>
      </c>
      <c r="I131" s="16">
        <v>44256</v>
      </c>
      <c r="J131" s="14" t="s">
        <v>47</v>
      </c>
      <c r="K131" s="17">
        <v>6</v>
      </c>
      <c r="L131" s="14" t="s">
        <v>48</v>
      </c>
      <c r="M131" s="14" t="s">
        <v>49</v>
      </c>
      <c r="N131" s="14" t="s">
        <v>50</v>
      </c>
      <c r="O131" s="15" t="s">
        <v>51</v>
      </c>
      <c r="P131" s="15" t="s">
        <v>321</v>
      </c>
      <c r="Q131" s="15" t="s">
        <v>321</v>
      </c>
      <c r="R131" s="15">
        <v>3138324001</v>
      </c>
      <c r="S131" s="15" t="s">
        <v>53</v>
      </c>
      <c r="T131" s="15" t="s">
        <v>458</v>
      </c>
      <c r="U131" s="15" t="s">
        <v>203</v>
      </c>
      <c r="V131" s="25">
        <v>13311601061663</v>
      </c>
      <c r="W131" s="24" t="s">
        <v>267</v>
      </c>
      <c r="X131" s="15" t="s">
        <v>268</v>
      </c>
      <c r="Y131" s="14">
        <v>1</v>
      </c>
      <c r="Z131" s="26" t="s">
        <v>269</v>
      </c>
      <c r="AA131" s="19" t="s">
        <v>325</v>
      </c>
      <c r="AB131" s="19" t="s">
        <v>59</v>
      </c>
      <c r="AC131" s="20" t="s">
        <v>459</v>
      </c>
      <c r="AD131" s="20" t="s">
        <v>460</v>
      </c>
      <c r="AE131" s="22">
        <v>30672000</v>
      </c>
      <c r="AF131" s="22">
        <v>30672000</v>
      </c>
      <c r="AG131" s="22">
        <v>30672000</v>
      </c>
      <c r="AH131" s="48">
        <v>30672000</v>
      </c>
      <c r="AI131" s="48">
        <v>30672000</v>
      </c>
      <c r="AJ131" s="48">
        <v>30672000</v>
      </c>
      <c r="AK131" s="48">
        <v>30672000</v>
      </c>
    </row>
    <row r="132" spans="1:37" ht="16.5" hidden="1" customHeight="1" x14ac:dyDescent="0.25">
      <c r="A132" s="33">
        <v>95</v>
      </c>
      <c r="B132" s="15" t="s">
        <v>44</v>
      </c>
      <c r="C132" s="15" t="s">
        <v>104</v>
      </c>
      <c r="D132" s="15" t="s">
        <v>346</v>
      </c>
      <c r="E132" s="51">
        <v>31977000</v>
      </c>
      <c r="F132" s="49">
        <v>29070000</v>
      </c>
      <c r="G132" s="16">
        <v>44211</v>
      </c>
      <c r="H132" s="17">
        <v>1</v>
      </c>
      <c r="I132" s="16">
        <v>44228</v>
      </c>
      <c r="J132" s="14" t="s">
        <v>47</v>
      </c>
      <c r="K132" s="17">
        <v>11</v>
      </c>
      <c r="L132" s="14" t="s">
        <v>48</v>
      </c>
      <c r="M132" s="14" t="s">
        <v>49</v>
      </c>
      <c r="N132" s="14" t="s">
        <v>50</v>
      </c>
      <c r="O132" s="15" t="s">
        <v>51</v>
      </c>
      <c r="P132" s="15" t="s">
        <v>321</v>
      </c>
      <c r="Q132" s="15" t="s">
        <v>321</v>
      </c>
      <c r="R132" s="15">
        <v>3138324001</v>
      </c>
      <c r="S132" s="15" t="s">
        <v>53</v>
      </c>
      <c r="T132" s="15" t="s">
        <v>461</v>
      </c>
      <c r="U132" s="15" t="s">
        <v>203</v>
      </c>
      <c r="V132" s="25">
        <v>13311601061663</v>
      </c>
      <c r="W132" s="15" t="s">
        <v>267</v>
      </c>
      <c r="X132" s="15" t="s">
        <v>268</v>
      </c>
      <c r="Y132" s="14">
        <v>1</v>
      </c>
      <c r="Z132" s="26" t="s">
        <v>269</v>
      </c>
      <c r="AA132" s="19" t="s">
        <v>325</v>
      </c>
      <c r="AB132" s="19" t="s">
        <v>59</v>
      </c>
      <c r="AC132" s="20" t="s">
        <v>462</v>
      </c>
      <c r="AD132" s="20" t="s">
        <v>463</v>
      </c>
      <c r="AE132" s="22">
        <v>29070000</v>
      </c>
      <c r="AF132" s="22">
        <v>29070000</v>
      </c>
      <c r="AG132" s="22">
        <v>29070000</v>
      </c>
      <c r="AH132" s="48">
        <v>29070000</v>
      </c>
      <c r="AI132" s="48">
        <v>29070000</v>
      </c>
      <c r="AJ132" s="48">
        <v>29070000</v>
      </c>
      <c r="AK132" s="48">
        <v>29070000</v>
      </c>
    </row>
    <row r="133" spans="1:37" ht="15" hidden="1" customHeight="1" x14ac:dyDescent="0.25">
      <c r="A133" s="82">
        <v>96</v>
      </c>
      <c r="B133" s="15"/>
      <c r="C133" s="15"/>
      <c r="D133" s="15"/>
      <c r="E133" s="51">
        <v>0</v>
      </c>
      <c r="F133" s="74">
        <f>292066166-F56-F57-F135-F171-F201-F215-F134-F233</f>
        <v>0</v>
      </c>
      <c r="G133" s="16"/>
      <c r="H133" s="17"/>
      <c r="I133" s="16"/>
      <c r="J133" s="14"/>
      <c r="K133" s="17"/>
      <c r="L133" s="14"/>
      <c r="M133" s="14" t="s">
        <v>49</v>
      </c>
      <c r="N133" s="14" t="s">
        <v>50</v>
      </c>
      <c r="O133" s="15" t="s">
        <v>51</v>
      </c>
      <c r="P133" s="15" t="s">
        <v>321</v>
      </c>
      <c r="Q133" s="15" t="s">
        <v>321</v>
      </c>
      <c r="R133" s="15">
        <v>3138324001</v>
      </c>
      <c r="S133" s="15" t="s">
        <v>53</v>
      </c>
      <c r="T133" s="15" t="s">
        <v>60</v>
      </c>
      <c r="U133" s="15" t="s">
        <v>203</v>
      </c>
      <c r="V133" s="25">
        <v>13311601061662</v>
      </c>
      <c r="W133" s="15" t="s">
        <v>256</v>
      </c>
      <c r="X133" s="15" t="s">
        <v>257</v>
      </c>
      <c r="Y133" s="14">
        <v>1</v>
      </c>
      <c r="Z133" s="26" t="s">
        <v>258</v>
      </c>
      <c r="AA133" s="19"/>
      <c r="AB133" s="19" t="s">
        <v>59</v>
      </c>
      <c r="AC133" s="20" t="s">
        <v>60</v>
      </c>
      <c r="AD133" s="20" t="s">
        <v>60</v>
      </c>
      <c r="AE133" s="22">
        <v>0</v>
      </c>
      <c r="AF133" s="22">
        <v>0</v>
      </c>
      <c r="AG133" s="22">
        <v>0</v>
      </c>
      <c r="AH133" s="48">
        <v>0</v>
      </c>
      <c r="AI133" s="48">
        <v>0</v>
      </c>
      <c r="AJ133" s="48">
        <v>0</v>
      </c>
      <c r="AK133" s="48">
        <v>0</v>
      </c>
    </row>
    <row r="134" spans="1:37" ht="15" hidden="1" customHeight="1" x14ac:dyDescent="0.25">
      <c r="A134" s="114">
        <v>164</v>
      </c>
      <c r="B134" s="136" t="s">
        <v>44</v>
      </c>
      <c r="C134" s="132" t="s">
        <v>104</v>
      </c>
      <c r="D134" s="132" t="s">
        <v>319</v>
      </c>
      <c r="E134" s="51">
        <v>0</v>
      </c>
      <c r="F134" s="49">
        <v>11338599</v>
      </c>
      <c r="G134" s="140">
        <v>44470</v>
      </c>
      <c r="H134" s="130">
        <v>10</v>
      </c>
      <c r="I134" s="129">
        <v>44482</v>
      </c>
      <c r="J134" s="141" t="s">
        <v>101</v>
      </c>
      <c r="K134" s="141">
        <v>78</v>
      </c>
      <c r="L134" s="131" t="s">
        <v>48</v>
      </c>
      <c r="M134" s="14"/>
      <c r="N134" s="14"/>
      <c r="O134" s="15"/>
      <c r="P134" s="15"/>
      <c r="Q134" s="15"/>
      <c r="R134" s="15"/>
      <c r="S134" s="15"/>
      <c r="T134" s="15" t="s">
        <v>802</v>
      </c>
      <c r="U134" s="15" t="s">
        <v>203</v>
      </c>
      <c r="V134" s="25">
        <v>13311601061662</v>
      </c>
      <c r="W134" s="15" t="s">
        <v>256</v>
      </c>
      <c r="X134" s="15" t="s">
        <v>257</v>
      </c>
      <c r="Y134" s="14">
        <v>1</v>
      </c>
      <c r="Z134" s="26" t="s">
        <v>258</v>
      </c>
      <c r="AA134" s="19" t="s">
        <v>325</v>
      </c>
      <c r="AB134" s="19"/>
      <c r="AC134" s="29" t="s">
        <v>791</v>
      </c>
      <c r="AD134" s="184" t="s">
        <v>790</v>
      </c>
      <c r="AE134" s="22"/>
      <c r="AF134" s="22"/>
      <c r="AG134" s="22"/>
      <c r="AH134" s="48"/>
      <c r="AI134" s="48"/>
      <c r="AJ134" s="48"/>
      <c r="AK134" s="49">
        <v>11338599</v>
      </c>
    </row>
    <row r="135" spans="1:37" ht="15" hidden="1" customHeight="1" x14ac:dyDescent="0.25">
      <c r="A135" s="33">
        <v>97</v>
      </c>
      <c r="B135" s="15" t="s">
        <v>44</v>
      </c>
      <c r="C135" s="15" t="s">
        <v>104</v>
      </c>
      <c r="D135" s="15" t="s">
        <v>346</v>
      </c>
      <c r="E135" s="51">
        <v>63954000</v>
      </c>
      <c r="F135" s="49">
        <v>55233000</v>
      </c>
      <c r="G135" s="16">
        <v>44211</v>
      </c>
      <c r="H135" s="17">
        <v>1</v>
      </c>
      <c r="I135" s="16">
        <v>44228</v>
      </c>
      <c r="J135" s="14" t="s">
        <v>47</v>
      </c>
      <c r="K135" s="17">
        <v>11</v>
      </c>
      <c r="L135" s="14" t="s">
        <v>48</v>
      </c>
      <c r="M135" s="14" t="s">
        <v>49</v>
      </c>
      <c r="N135" s="14" t="s">
        <v>50</v>
      </c>
      <c r="O135" s="15" t="s">
        <v>51</v>
      </c>
      <c r="P135" s="15" t="s">
        <v>321</v>
      </c>
      <c r="Q135" s="15" t="s">
        <v>321</v>
      </c>
      <c r="R135" s="15">
        <v>3138324001</v>
      </c>
      <c r="S135" s="15" t="s">
        <v>53</v>
      </c>
      <c r="T135" s="15" t="s">
        <v>464</v>
      </c>
      <c r="U135" s="15" t="s">
        <v>203</v>
      </c>
      <c r="V135" s="25">
        <v>13311601061662</v>
      </c>
      <c r="W135" s="15" t="s">
        <v>256</v>
      </c>
      <c r="X135" s="15" t="s">
        <v>257</v>
      </c>
      <c r="Y135" s="14">
        <v>1</v>
      </c>
      <c r="Z135" s="26" t="s">
        <v>258</v>
      </c>
      <c r="AA135" s="19" t="s">
        <v>325</v>
      </c>
      <c r="AB135" s="19" t="s">
        <v>59</v>
      </c>
      <c r="AC135" s="29" t="s">
        <v>465</v>
      </c>
      <c r="AD135" s="20" t="s">
        <v>753</v>
      </c>
      <c r="AE135" s="23">
        <f>27616500+27616500</f>
        <v>55233000</v>
      </c>
      <c r="AF135" s="22">
        <f>27616500+27616500</f>
        <v>55233000</v>
      </c>
      <c r="AG135" s="22">
        <f>27616500+27616500</f>
        <v>55233000</v>
      </c>
      <c r="AH135" s="48">
        <v>55233000</v>
      </c>
      <c r="AI135" s="48">
        <v>55233000</v>
      </c>
      <c r="AJ135" s="48">
        <v>55233000</v>
      </c>
      <c r="AK135" s="48">
        <v>55233000</v>
      </c>
    </row>
    <row r="136" spans="1:37" ht="15" hidden="1" customHeight="1" x14ac:dyDescent="0.25">
      <c r="A136" s="33">
        <v>98</v>
      </c>
      <c r="B136" s="15" t="s">
        <v>44</v>
      </c>
      <c r="C136" s="15" t="s">
        <v>104</v>
      </c>
      <c r="D136" s="15" t="s">
        <v>319</v>
      </c>
      <c r="E136" s="51">
        <v>25128000</v>
      </c>
      <c r="F136" s="49">
        <v>25128000</v>
      </c>
      <c r="G136" s="16">
        <v>44211</v>
      </c>
      <c r="H136" s="17">
        <v>1</v>
      </c>
      <c r="I136" s="16">
        <v>44228</v>
      </c>
      <c r="J136" s="14" t="s">
        <v>47</v>
      </c>
      <c r="K136" s="17">
        <v>6</v>
      </c>
      <c r="L136" s="14" t="s">
        <v>48</v>
      </c>
      <c r="M136" s="14" t="s">
        <v>49</v>
      </c>
      <c r="N136" s="14" t="s">
        <v>50</v>
      </c>
      <c r="O136" s="15" t="s">
        <v>51</v>
      </c>
      <c r="P136" s="15" t="s">
        <v>321</v>
      </c>
      <c r="Q136" s="15" t="s">
        <v>321</v>
      </c>
      <c r="R136" s="15">
        <v>3138324001</v>
      </c>
      <c r="S136" s="15" t="s">
        <v>53</v>
      </c>
      <c r="T136" s="15" t="s">
        <v>466</v>
      </c>
      <c r="U136" s="15" t="s">
        <v>203</v>
      </c>
      <c r="V136" s="25">
        <v>13311601011605</v>
      </c>
      <c r="W136" s="15" t="s">
        <v>204</v>
      </c>
      <c r="X136" s="15" t="s">
        <v>210</v>
      </c>
      <c r="Y136" s="14">
        <v>2</v>
      </c>
      <c r="Z136" s="26" t="s">
        <v>211</v>
      </c>
      <c r="AA136" s="19" t="s">
        <v>325</v>
      </c>
      <c r="AB136" s="19" t="s">
        <v>59</v>
      </c>
      <c r="AC136" s="20" t="s">
        <v>467</v>
      </c>
      <c r="AD136" s="20" t="s">
        <v>468</v>
      </c>
      <c r="AE136" s="22">
        <v>25128000</v>
      </c>
      <c r="AF136" s="22">
        <v>25128000</v>
      </c>
      <c r="AG136" s="22">
        <v>25128000</v>
      </c>
      <c r="AH136" s="48">
        <v>25128000</v>
      </c>
      <c r="AI136" s="48">
        <v>25128000</v>
      </c>
      <c r="AJ136" s="48">
        <v>25128000</v>
      </c>
      <c r="AK136" s="48">
        <v>25128000</v>
      </c>
    </row>
    <row r="137" spans="1:37" ht="15" hidden="1" customHeight="1" x14ac:dyDescent="0.25">
      <c r="A137" s="33">
        <v>99</v>
      </c>
      <c r="B137" s="15" t="s">
        <v>44</v>
      </c>
      <c r="C137" s="15" t="s">
        <v>104</v>
      </c>
      <c r="D137" s="15" t="s">
        <v>346</v>
      </c>
      <c r="E137" s="51">
        <v>16740000</v>
      </c>
      <c r="F137" s="49">
        <v>16740000</v>
      </c>
      <c r="G137" s="16">
        <v>44211</v>
      </c>
      <c r="H137" s="17">
        <v>1</v>
      </c>
      <c r="I137" s="16">
        <v>44228</v>
      </c>
      <c r="J137" s="14" t="s">
        <v>47</v>
      </c>
      <c r="K137" s="17">
        <v>6</v>
      </c>
      <c r="L137" s="14" t="s">
        <v>48</v>
      </c>
      <c r="M137" s="14" t="s">
        <v>49</v>
      </c>
      <c r="N137" s="14" t="s">
        <v>50</v>
      </c>
      <c r="O137" s="15" t="s">
        <v>51</v>
      </c>
      <c r="P137" s="15" t="s">
        <v>321</v>
      </c>
      <c r="Q137" s="15" t="s">
        <v>321</v>
      </c>
      <c r="R137" s="15">
        <v>3138324001</v>
      </c>
      <c r="S137" s="15" t="s">
        <v>53</v>
      </c>
      <c r="T137" s="15" t="s">
        <v>469</v>
      </c>
      <c r="U137" s="15" t="s">
        <v>203</v>
      </c>
      <c r="V137" s="25">
        <v>13311601011605</v>
      </c>
      <c r="W137" s="15" t="s">
        <v>204</v>
      </c>
      <c r="X137" s="15" t="s">
        <v>210</v>
      </c>
      <c r="Y137" s="14">
        <v>2</v>
      </c>
      <c r="Z137" s="26" t="s">
        <v>211</v>
      </c>
      <c r="AA137" s="19" t="s">
        <v>325</v>
      </c>
      <c r="AB137" s="19" t="s">
        <v>59</v>
      </c>
      <c r="AC137" s="20" t="s">
        <v>470</v>
      </c>
      <c r="AD137" s="20" t="s">
        <v>471</v>
      </c>
      <c r="AE137" s="22">
        <v>16740000</v>
      </c>
      <c r="AF137" s="22">
        <v>16740000</v>
      </c>
      <c r="AG137" s="22">
        <v>16740000</v>
      </c>
      <c r="AH137" s="48">
        <v>16740000</v>
      </c>
      <c r="AI137" s="48">
        <v>16740000</v>
      </c>
      <c r="AJ137" s="48">
        <v>16740000</v>
      </c>
      <c r="AK137" s="48">
        <v>16740000</v>
      </c>
    </row>
    <row r="138" spans="1:37" ht="15" hidden="1" customHeight="1" x14ac:dyDescent="0.25">
      <c r="A138" s="33">
        <v>100</v>
      </c>
      <c r="B138" s="15" t="s">
        <v>44</v>
      </c>
      <c r="C138" s="15" t="s">
        <v>104</v>
      </c>
      <c r="D138" s="15" t="s">
        <v>319</v>
      </c>
      <c r="E138" s="51">
        <v>40896000</v>
      </c>
      <c r="F138" s="49">
        <f>40896000+17380800</f>
        <v>58276800</v>
      </c>
      <c r="G138" s="16">
        <v>44211</v>
      </c>
      <c r="H138" s="17">
        <v>1</v>
      </c>
      <c r="I138" s="16">
        <v>44228</v>
      </c>
      <c r="J138" s="14" t="s">
        <v>47</v>
      </c>
      <c r="K138" s="17">
        <v>8</v>
      </c>
      <c r="L138" s="14" t="s">
        <v>48</v>
      </c>
      <c r="M138" s="14" t="s">
        <v>49</v>
      </c>
      <c r="N138" s="14" t="s">
        <v>50</v>
      </c>
      <c r="O138" s="15" t="s">
        <v>51</v>
      </c>
      <c r="P138" s="15" t="s">
        <v>321</v>
      </c>
      <c r="Q138" s="15" t="s">
        <v>321</v>
      </c>
      <c r="R138" s="15">
        <v>3138324001</v>
      </c>
      <c r="S138" s="15" t="s">
        <v>53</v>
      </c>
      <c r="T138" s="15" t="s">
        <v>472</v>
      </c>
      <c r="U138" s="15" t="s">
        <v>203</v>
      </c>
      <c r="V138" s="25">
        <v>13311601011605</v>
      </c>
      <c r="W138" s="15" t="s">
        <v>204</v>
      </c>
      <c r="X138" s="15" t="s">
        <v>205</v>
      </c>
      <c r="Y138" s="14">
        <v>1</v>
      </c>
      <c r="Z138" s="26" t="s">
        <v>206</v>
      </c>
      <c r="AA138" s="19" t="s">
        <v>325</v>
      </c>
      <c r="AB138" s="19" t="s">
        <v>59</v>
      </c>
      <c r="AC138" s="20" t="s">
        <v>473</v>
      </c>
      <c r="AD138" s="20" t="s">
        <v>474</v>
      </c>
      <c r="AE138" s="22">
        <v>40896000</v>
      </c>
      <c r="AF138" s="22">
        <v>40896000</v>
      </c>
      <c r="AG138" s="22">
        <v>40896000</v>
      </c>
      <c r="AH138" s="48">
        <v>40896000</v>
      </c>
      <c r="AI138" s="48">
        <v>40896000</v>
      </c>
      <c r="AJ138" s="48">
        <v>40896000</v>
      </c>
      <c r="AK138" s="48">
        <f>40896000+17380800</f>
        <v>58276800</v>
      </c>
    </row>
    <row r="139" spans="1:37" ht="15" hidden="1" customHeight="1" x14ac:dyDescent="0.25">
      <c r="A139" s="82">
        <v>101</v>
      </c>
      <c r="B139" s="15" t="s">
        <v>44</v>
      </c>
      <c r="C139" s="15" t="s">
        <v>104</v>
      </c>
      <c r="D139" s="15" t="s">
        <v>319</v>
      </c>
      <c r="E139" s="49">
        <v>0</v>
      </c>
      <c r="F139" s="49">
        <v>0</v>
      </c>
      <c r="G139" s="16"/>
      <c r="H139" s="17"/>
      <c r="I139" s="16"/>
      <c r="J139" s="14"/>
      <c r="K139" s="17"/>
      <c r="L139" s="14" t="s">
        <v>48</v>
      </c>
      <c r="M139" s="14" t="s">
        <v>49</v>
      </c>
      <c r="N139" s="14" t="s">
        <v>50</v>
      </c>
      <c r="O139" s="15" t="s">
        <v>51</v>
      </c>
      <c r="P139" s="15" t="s">
        <v>321</v>
      </c>
      <c r="Q139" s="15" t="s">
        <v>321</v>
      </c>
      <c r="R139" s="15">
        <v>3138324001</v>
      </c>
      <c r="S139" s="15" t="s">
        <v>53</v>
      </c>
      <c r="T139" s="15" t="s">
        <v>475</v>
      </c>
      <c r="U139" s="15" t="s">
        <v>203</v>
      </c>
      <c r="V139" s="25">
        <v>13311601011605</v>
      </c>
      <c r="W139" s="15" t="s">
        <v>204</v>
      </c>
      <c r="X139" s="15" t="s">
        <v>205</v>
      </c>
      <c r="Y139" s="14">
        <v>1</v>
      </c>
      <c r="Z139" s="26" t="s">
        <v>206</v>
      </c>
      <c r="AA139" s="19" t="s">
        <v>325</v>
      </c>
      <c r="AB139" s="19" t="s">
        <v>59</v>
      </c>
      <c r="AC139" s="20" t="s">
        <v>60</v>
      </c>
      <c r="AD139" s="20" t="s">
        <v>60</v>
      </c>
      <c r="AE139" s="22">
        <v>0</v>
      </c>
      <c r="AF139" s="22">
        <v>0</v>
      </c>
      <c r="AG139" s="22">
        <v>0</v>
      </c>
      <c r="AH139" s="48">
        <v>0</v>
      </c>
      <c r="AI139" s="48">
        <v>0</v>
      </c>
      <c r="AJ139" s="48">
        <v>0</v>
      </c>
      <c r="AK139" s="48">
        <v>0</v>
      </c>
    </row>
    <row r="140" spans="1:37" ht="15" hidden="1" customHeight="1" x14ac:dyDescent="0.25">
      <c r="A140" s="33">
        <v>102</v>
      </c>
      <c r="B140" s="15" t="s">
        <v>44</v>
      </c>
      <c r="C140" s="15" t="s">
        <v>104</v>
      </c>
      <c r="D140" s="15" t="s">
        <v>346</v>
      </c>
      <c r="E140" s="51">
        <v>22320000</v>
      </c>
      <c r="F140" s="49">
        <v>15876000</v>
      </c>
      <c r="G140" s="16">
        <v>44270</v>
      </c>
      <c r="H140" s="17">
        <v>3</v>
      </c>
      <c r="I140" s="16">
        <v>44287</v>
      </c>
      <c r="J140" s="14" t="s">
        <v>47</v>
      </c>
      <c r="K140" s="17">
        <v>8</v>
      </c>
      <c r="L140" s="14" t="s">
        <v>48</v>
      </c>
      <c r="M140" s="14" t="s">
        <v>49</v>
      </c>
      <c r="N140" s="14" t="s">
        <v>50</v>
      </c>
      <c r="O140" s="15" t="s">
        <v>51</v>
      </c>
      <c r="P140" s="15" t="s">
        <v>321</v>
      </c>
      <c r="Q140" s="15" t="s">
        <v>321</v>
      </c>
      <c r="R140" s="15">
        <v>3138324001</v>
      </c>
      <c r="S140" s="15" t="s">
        <v>53</v>
      </c>
      <c r="T140" s="15" t="s">
        <v>476</v>
      </c>
      <c r="U140" s="15" t="s">
        <v>203</v>
      </c>
      <c r="V140" s="25">
        <v>13311601011605</v>
      </c>
      <c r="W140" s="15" t="s">
        <v>204</v>
      </c>
      <c r="X140" s="15" t="s">
        <v>205</v>
      </c>
      <c r="Y140" s="14">
        <v>1</v>
      </c>
      <c r="Z140" s="26" t="s">
        <v>206</v>
      </c>
      <c r="AA140" s="19" t="s">
        <v>325</v>
      </c>
      <c r="AB140" s="19" t="s">
        <v>59</v>
      </c>
      <c r="AC140" s="20" t="s">
        <v>477</v>
      </c>
      <c r="AD140" s="20" t="s">
        <v>478</v>
      </c>
      <c r="AE140" s="22">
        <v>15876000</v>
      </c>
      <c r="AF140" s="22">
        <v>15876000</v>
      </c>
      <c r="AG140" s="22">
        <v>15876000</v>
      </c>
      <c r="AH140" s="48">
        <v>15876000</v>
      </c>
      <c r="AI140" s="48">
        <v>15876000</v>
      </c>
      <c r="AJ140" s="48">
        <v>15876000</v>
      </c>
      <c r="AK140" s="48">
        <v>15876000</v>
      </c>
    </row>
    <row r="141" spans="1:37" ht="15" hidden="1" customHeight="1" x14ac:dyDescent="0.25">
      <c r="A141" s="33">
        <v>103</v>
      </c>
      <c r="B141" s="15" t="s">
        <v>44</v>
      </c>
      <c r="C141" s="15" t="s">
        <v>104</v>
      </c>
      <c r="D141" s="15" t="s">
        <v>319</v>
      </c>
      <c r="E141" s="49">
        <v>56232000</v>
      </c>
      <c r="F141" s="49">
        <v>40896000</v>
      </c>
      <c r="G141" s="16">
        <v>44211</v>
      </c>
      <c r="H141" s="17">
        <v>1</v>
      </c>
      <c r="I141" s="16">
        <v>44228</v>
      </c>
      <c r="J141" s="14" t="s">
        <v>47</v>
      </c>
      <c r="K141" s="17">
        <v>11</v>
      </c>
      <c r="L141" s="14" t="s">
        <v>48</v>
      </c>
      <c r="M141" s="14" t="s">
        <v>49</v>
      </c>
      <c r="N141" s="14" t="s">
        <v>50</v>
      </c>
      <c r="O141" s="15" t="s">
        <v>51</v>
      </c>
      <c r="P141" s="15" t="s">
        <v>321</v>
      </c>
      <c r="Q141" s="15" t="s">
        <v>321</v>
      </c>
      <c r="R141" s="15">
        <v>3138324001</v>
      </c>
      <c r="S141" s="15" t="s">
        <v>53</v>
      </c>
      <c r="T141" s="15" t="s">
        <v>479</v>
      </c>
      <c r="U141" s="15" t="s">
        <v>203</v>
      </c>
      <c r="V141" s="25">
        <v>13311601211625</v>
      </c>
      <c r="W141" s="24" t="s">
        <v>230</v>
      </c>
      <c r="X141" s="15" t="s">
        <v>231</v>
      </c>
      <c r="Y141" s="14">
        <v>1</v>
      </c>
      <c r="Z141" s="26" t="s">
        <v>232</v>
      </c>
      <c r="AA141" s="19" t="s">
        <v>325</v>
      </c>
      <c r="AB141" s="19" t="s">
        <v>59</v>
      </c>
      <c r="AC141" s="20" t="s">
        <v>480</v>
      </c>
      <c r="AD141" t="s">
        <v>481</v>
      </c>
      <c r="AE141" s="22">
        <v>0</v>
      </c>
      <c r="AF141" s="22">
        <v>40896000</v>
      </c>
      <c r="AG141" s="22">
        <v>40896000</v>
      </c>
      <c r="AH141" s="48">
        <v>40896000</v>
      </c>
      <c r="AI141" s="48">
        <v>40896000</v>
      </c>
      <c r="AJ141" s="48">
        <v>40896000</v>
      </c>
      <c r="AK141" s="48">
        <v>40896000</v>
      </c>
    </row>
    <row r="142" spans="1:37" ht="15" hidden="1" customHeight="1" x14ac:dyDescent="0.25">
      <c r="A142" s="33">
        <v>104</v>
      </c>
      <c r="B142" s="15" t="s">
        <v>44</v>
      </c>
      <c r="C142" s="15" t="s">
        <v>104</v>
      </c>
      <c r="D142" s="15" t="s">
        <v>319</v>
      </c>
      <c r="E142" s="51">
        <v>41880000</v>
      </c>
      <c r="F142" s="49">
        <v>37692000</v>
      </c>
      <c r="G142" s="16">
        <v>44242</v>
      </c>
      <c r="H142" s="17">
        <v>2</v>
      </c>
      <c r="I142" s="16">
        <v>44256</v>
      </c>
      <c r="J142" s="14" t="s">
        <v>47</v>
      </c>
      <c r="K142" s="17">
        <v>10</v>
      </c>
      <c r="L142" s="14" t="s">
        <v>48</v>
      </c>
      <c r="M142" s="14" t="s">
        <v>49</v>
      </c>
      <c r="N142" s="14" t="s">
        <v>50</v>
      </c>
      <c r="O142" s="15" t="s">
        <v>51</v>
      </c>
      <c r="P142" s="15" t="s">
        <v>321</v>
      </c>
      <c r="Q142" s="15" t="s">
        <v>321</v>
      </c>
      <c r="R142" s="15">
        <v>3138324001</v>
      </c>
      <c r="S142" s="15" t="s">
        <v>53</v>
      </c>
      <c r="T142" s="15" t="s">
        <v>482</v>
      </c>
      <c r="U142" s="15" t="s">
        <v>203</v>
      </c>
      <c r="V142" s="25">
        <v>13311603451786</v>
      </c>
      <c r="W142" s="24" t="s">
        <v>298</v>
      </c>
      <c r="X142" s="15" t="s">
        <v>299</v>
      </c>
      <c r="Y142" s="14">
        <v>1</v>
      </c>
      <c r="Z142" s="26" t="s">
        <v>300</v>
      </c>
      <c r="AA142" s="19" t="s">
        <v>325</v>
      </c>
      <c r="AB142" s="19" t="s">
        <v>59</v>
      </c>
      <c r="AC142" s="20" t="s">
        <v>483</v>
      </c>
      <c r="AD142" s="20" t="s">
        <v>484</v>
      </c>
      <c r="AE142" s="22">
        <v>37692000</v>
      </c>
      <c r="AF142" s="22">
        <f>37692000-32945600+32945600</f>
        <v>37692000</v>
      </c>
      <c r="AG142" s="22">
        <f>37692000-32945600+32945600</f>
        <v>37692000</v>
      </c>
      <c r="AH142" s="48">
        <v>37692000</v>
      </c>
      <c r="AI142" s="48">
        <v>37692000</v>
      </c>
      <c r="AJ142" s="48">
        <v>37692000</v>
      </c>
      <c r="AK142" s="48">
        <v>37692000</v>
      </c>
    </row>
    <row r="143" spans="1:37" ht="15" hidden="1" customHeight="1" x14ac:dyDescent="0.25">
      <c r="A143" s="33">
        <v>105</v>
      </c>
      <c r="B143" s="15" t="s">
        <v>44</v>
      </c>
      <c r="C143" s="15" t="s">
        <v>104</v>
      </c>
      <c r="D143" s="15" t="s">
        <v>346</v>
      </c>
      <c r="E143" s="51">
        <f>19530000-4995000</f>
        <v>14535000</v>
      </c>
      <c r="F143" s="49">
        <f>14535000+7267500</f>
        <v>21802500</v>
      </c>
      <c r="G143" s="16">
        <v>44242</v>
      </c>
      <c r="H143" s="17">
        <v>2</v>
      </c>
      <c r="I143" s="16">
        <v>44256</v>
      </c>
      <c r="J143" s="14" t="s">
        <v>47</v>
      </c>
      <c r="K143" s="17">
        <v>5</v>
      </c>
      <c r="L143" s="14" t="s">
        <v>48</v>
      </c>
      <c r="M143" s="14" t="s">
        <v>49</v>
      </c>
      <c r="N143" s="14" t="s">
        <v>50</v>
      </c>
      <c r="O143" s="15" t="s">
        <v>51</v>
      </c>
      <c r="P143" s="15" t="s">
        <v>321</v>
      </c>
      <c r="Q143" s="15" t="s">
        <v>321</v>
      </c>
      <c r="R143" s="15">
        <v>3138324001</v>
      </c>
      <c r="S143" s="15" t="s">
        <v>53</v>
      </c>
      <c r="T143" s="15" t="s">
        <v>485</v>
      </c>
      <c r="U143" s="15" t="s">
        <v>203</v>
      </c>
      <c r="V143" s="25">
        <v>13311603451786</v>
      </c>
      <c r="W143" s="24" t="s">
        <v>298</v>
      </c>
      <c r="X143" s="15" t="s">
        <v>299</v>
      </c>
      <c r="Y143" s="14">
        <v>1</v>
      </c>
      <c r="Z143" s="26" t="s">
        <v>300</v>
      </c>
      <c r="AA143" s="19" t="s">
        <v>325</v>
      </c>
      <c r="AB143" s="19" t="s">
        <v>59</v>
      </c>
      <c r="AC143" s="20" t="s">
        <v>486</v>
      </c>
      <c r="AD143" s="20" t="s">
        <v>487</v>
      </c>
      <c r="AE143" s="22">
        <v>0</v>
      </c>
      <c r="AF143" s="22">
        <v>0</v>
      </c>
      <c r="AG143" s="27">
        <v>14535000</v>
      </c>
      <c r="AH143" s="6">
        <v>14535000</v>
      </c>
      <c r="AI143" s="48">
        <v>14535000</v>
      </c>
      <c r="AJ143" s="48">
        <v>14535000</v>
      </c>
      <c r="AK143" s="48">
        <f>14535000+7267500</f>
        <v>21802500</v>
      </c>
    </row>
    <row r="144" spans="1:37" ht="15" hidden="1" customHeight="1" x14ac:dyDescent="0.25">
      <c r="A144" s="33">
        <v>106</v>
      </c>
      <c r="B144" s="15" t="s">
        <v>44</v>
      </c>
      <c r="C144" s="15" t="s">
        <v>104</v>
      </c>
      <c r="D144" s="15" t="s">
        <v>346</v>
      </c>
      <c r="E144" s="51">
        <v>19965000</v>
      </c>
      <c r="F144" s="49">
        <f>14520000</f>
        <v>14520000</v>
      </c>
      <c r="G144" s="16">
        <v>44211</v>
      </c>
      <c r="H144" s="17">
        <v>1</v>
      </c>
      <c r="I144" s="16">
        <v>44228</v>
      </c>
      <c r="J144" s="14" t="s">
        <v>47</v>
      </c>
      <c r="K144" s="17">
        <v>11</v>
      </c>
      <c r="L144" s="14" t="s">
        <v>48</v>
      </c>
      <c r="M144" s="14" t="s">
        <v>49</v>
      </c>
      <c r="N144" s="14" t="s">
        <v>50</v>
      </c>
      <c r="O144" s="15" t="s">
        <v>51</v>
      </c>
      <c r="P144" s="15" t="s">
        <v>321</v>
      </c>
      <c r="Q144" s="15" t="s">
        <v>321</v>
      </c>
      <c r="R144" s="15">
        <v>3138324001</v>
      </c>
      <c r="S144" s="15" t="s">
        <v>53</v>
      </c>
      <c r="T144" s="15" t="s">
        <v>488</v>
      </c>
      <c r="U144" s="15" t="s">
        <v>203</v>
      </c>
      <c r="V144" s="25">
        <v>13311603451786</v>
      </c>
      <c r="W144" s="24" t="s">
        <v>298</v>
      </c>
      <c r="X144" s="15" t="s">
        <v>299</v>
      </c>
      <c r="Y144" s="14">
        <v>1</v>
      </c>
      <c r="Z144" s="26" t="s">
        <v>300</v>
      </c>
      <c r="AA144" s="19" t="s">
        <v>325</v>
      </c>
      <c r="AB144" s="19" t="s">
        <v>59</v>
      </c>
      <c r="AC144" s="20" t="s">
        <v>489</v>
      </c>
      <c r="AD144" s="20" t="s">
        <v>490</v>
      </c>
      <c r="AE144" s="22">
        <v>0</v>
      </c>
      <c r="AF144" s="22">
        <v>14520000</v>
      </c>
      <c r="AG144" s="22">
        <v>14520000</v>
      </c>
      <c r="AH144" s="48">
        <v>14520000</v>
      </c>
      <c r="AI144" s="48">
        <v>14520000</v>
      </c>
      <c r="AJ144" s="48">
        <v>14520000</v>
      </c>
      <c r="AK144" s="48">
        <v>14520000</v>
      </c>
    </row>
    <row r="145" spans="1:39" ht="15" hidden="1" customHeight="1" x14ac:dyDescent="0.25">
      <c r="A145" s="33">
        <v>107</v>
      </c>
      <c r="B145" s="15" t="s">
        <v>44</v>
      </c>
      <c r="C145" s="15" t="s">
        <v>104</v>
      </c>
      <c r="D145" s="15" t="s">
        <v>346</v>
      </c>
      <c r="E145" s="51">
        <v>33594000</v>
      </c>
      <c r="F145" s="49">
        <f>30540000+2443200</f>
        <v>32983200</v>
      </c>
      <c r="G145" s="16">
        <v>44211</v>
      </c>
      <c r="H145" s="17">
        <v>1</v>
      </c>
      <c r="I145" s="16">
        <v>44228</v>
      </c>
      <c r="J145" s="14" t="s">
        <v>47</v>
      </c>
      <c r="K145" s="17">
        <v>11</v>
      </c>
      <c r="L145" s="14" t="s">
        <v>48</v>
      </c>
      <c r="M145" s="14" t="s">
        <v>49</v>
      </c>
      <c r="N145" s="14" t="s">
        <v>50</v>
      </c>
      <c r="O145" s="15" t="s">
        <v>51</v>
      </c>
      <c r="P145" s="15" t="s">
        <v>321</v>
      </c>
      <c r="Q145" s="15" t="s">
        <v>321</v>
      </c>
      <c r="R145" s="15">
        <v>3138324001</v>
      </c>
      <c r="S145" s="15" t="s">
        <v>53</v>
      </c>
      <c r="T145" s="15" t="s">
        <v>491</v>
      </c>
      <c r="U145" s="15" t="s">
        <v>203</v>
      </c>
      <c r="V145" s="25">
        <v>13311603451786</v>
      </c>
      <c r="W145" s="24" t="s">
        <v>298</v>
      </c>
      <c r="X145" s="15" t="s">
        <v>299</v>
      </c>
      <c r="Y145" s="14">
        <v>1</v>
      </c>
      <c r="Z145" s="26" t="s">
        <v>300</v>
      </c>
      <c r="AA145" s="19" t="s">
        <v>325</v>
      </c>
      <c r="AB145" s="19" t="s">
        <v>59</v>
      </c>
      <c r="AC145" s="20" t="s">
        <v>492</v>
      </c>
      <c r="AD145" s="20" t="s">
        <v>493</v>
      </c>
      <c r="AE145" s="22">
        <v>30540000</v>
      </c>
      <c r="AF145" s="22">
        <v>30540000</v>
      </c>
      <c r="AG145" s="22">
        <v>30540000</v>
      </c>
      <c r="AH145" s="48">
        <v>30540000</v>
      </c>
      <c r="AI145" s="48">
        <v>30540000</v>
      </c>
      <c r="AJ145" s="48">
        <v>30540000</v>
      </c>
      <c r="AK145" s="48">
        <f>30540000+2443200</f>
        <v>32983200</v>
      </c>
    </row>
    <row r="146" spans="1:39" ht="15" hidden="1" customHeight="1" x14ac:dyDescent="0.25">
      <c r="A146" s="33" t="s">
        <v>49</v>
      </c>
      <c r="B146" s="15" t="s">
        <v>44</v>
      </c>
      <c r="C146" s="15" t="s">
        <v>104</v>
      </c>
      <c r="D146" s="15" t="s">
        <v>346</v>
      </c>
      <c r="E146" s="51">
        <v>0</v>
      </c>
      <c r="F146" s="49">
        <f>2122700+400000</f>
        <v>2522700</v>
      </c>
      <c r="G146" s="16" t="s">
        <v>60</v>
      </c>
      <c r="H146" s="17" t="s">
        <v>60</v>
      </c>
      <c r="I146" s="16" t="s">
        <v>60</v>
      </c>
      <c r="J146" s="14"/>
      <c r="K146" s="17" t="s">
        <v>291</v>
      </c>
      <c r="L146" s="14" t="s">
        <v>48</v>
      </c>
      <c r="M146" s="14" t="s">
        <v>49</v>
      </c>
      <c r="N146" s="14" t="s">
        <v>50</v>
      </c>
      <c r="O146" s="15" t="s">
        <v>51</v>
      </c>
      <c r="P146" s="15" t="s">
        <v>321</v>
      </c>
      <c r="Q146" s="15" t="s">
        <v>321</v>
      </c>
      <c r="R146" s="15">
        <v>3138324001</v>
      </c>
      <c r="S146" s="15" t="s">
        <v>53</v>
      </c>
      <c r="T146" s="15" t="s">
        <v>292</v>
      </c>
      <c r="U146" s="15" t="s">
        <v>203</v>
      </c>
      <c r="V146" s="25">
        <v>13311603451786</v>
      </c>
      <c r="W146" s="24" t="s">
        <v>298</v>
      </c>
      <c r="X146" s="15" t="s">
        <v>299</v>
      </c>
      <c r="Y146" s="14">
        <v>1</v>
      </c>
      <c r="Z146" s="26" t="s">
        <v>300</v>
      </c>
      <c r="AA146" s="19" t="s">
        <v>325</v>
      </c>
      <c r="AB146" s="19" t="s">
        <v>59</v>
      </c>
      <c r="AC146" s="20" t="s">
        <v>49</v>
      </c>
      <c r="AD146" s="20" t="s">
        <v>297</v>
      </c>
      <c r="AE146" s="22">
        <v>0</v>
      </c>
      <c r="AF146" s="22">
        <v>0</v>
      </c>
      <c r="AG146" s="22">
        <v>0</v>
      </c>
      <c r="AH146" s="48">
        <f>557300+260900</f>
        <v>818200</v>
      </c>
      <c r="AI146" s="48">
        <v>818200</v>
      </c>
      <c r="AJ146" s="48">
        <f>557300+260900+260900</f>
        <v>1079100</v>
      </c>
      <c r="AK146" s="48">
        <f>557300+260900+260900+260900+260900+260900+260900</f>
        <v>2122700</v>
      </c>
    </row>
    <row r="147" spans="1:39" ht="15" hidden="1" customHeight="1" x14ac:dyDescent="0.25">
      <c r="A147" s="33">
        <v>108</v>
      </c>
      <c r="B147" s="15" t="s">
        <v>44</v>
      </c>
      <c r="C147" s="15" t="s">
        <v>104</v>
      </c>
      <c r="D147" s="15" t="s">
        <v>319</v>
      </c>
      <c r="E147" s="51">
        <v>65142000</v>
      </c>
      <c r="F147" s="49">
        <f>59220000</f>
        <v>59220000</v>
      </c>
      <c r="G147" s="16">
        <v>44211</v>
      </c>
      <c r="H147" s="17">
        <v>1</v>
      </c>
      <c r="I147" s="16">
        <v>44228</v>
      </c>
      <c r="J147" s="14" t="s">
        <v>47</v>
      </c>
      <c r="K147" s="17">
        <v>11</v>
      </c>
      <c r="L147" s="14" t="s">
        <v>48</v>
      </c>
      <c r="M147" s="14" t="s">
        <v>49</v>
      </c>
      <c r="N147" s="14" t="s">
        <v>50</v>
      </c>
      <c r="O147" s="15" t="s">
        <v>51</v>
      </c>
      <c r="P147" s="15" t="s">
        <v>321</v>
      </c>
      <c r="Q147" s="15" t="s">
        <v>321</v>
      </c>
      <c r="R147" s="15">
        <v>3138324001</v>
      </c>
      <c r="S147" s="15" t="s">
        <v>53</v>
      </c>
      <c r="T147" s="15" t="s">
        <v>494</v>
      </c>
      <c r="U147" s="15" t="s">
        <v>203</v>
      </c>
      <c r="V147" s="25">
        <v>13311601061628</v>
      </c>
      <c r="W147" s="15" t="s">
        <v>250</v>
      </c>
      <c r="X147" s="15" t="s">
        <v>251</v>
      </c>
      <c r="Y147" s="14">
        <v>1</v>
      </c>
      <c r="Z147" s="26" t="s">
        <v>252</v>
      </c>
      <c r="AA147" s="19" t="s">
        <v>325</v>
      </c>
      <c r="AB147" s="19" t="s">
        <v>59</v>
      </c>
      <c r="AC147" s="20" t="s">
        <v>495</v>
      </c>
      <c r="AD147" s="20" t="s">
        <v>496</v>
      </c>
      <c r="AE147" s="22">
        <v>59220000</v>
      </c>
      <c r="AF147" s="22">
        <v>59220000</v>
      </c>
      <c r="AG147" s="22">
        <v>59220000</v>
      </c>
      <c r="AH147" s="48">
        <v>59220000</v>
      </c>
      <c r="AI147" s="48">
        <v>59220000</v>
      </c>
      <c r="AJ147" s="48">
        <v>59220000</v>
      </c>
      <c r="AK147" s="48">
        <v>59220000</v>
      </c>
    </row>
    <row r="148" spans="1:39" ht="15" hidden="1" customHeight="1" x14ac:dyDescent="0.25">
      <c r="A148" s="82">
        <v>109</v>
      </c>
      <c r="B148" s="15" t="s">
        <v>44</v>
      </c>
      <c r="C148" s="15" t="s">
        <v>104</v>
      </c>
      <c r="D148" s="15" t="s">
        <v>319</v>
      </c>
      <c r="E148" s="51">
        <v>0</v>
      </c>
      <c r="F148" s="49">
        <v>0</v>
      </c>
      <c r="G148" s="16"/>
      <c r="H148" s="17"/>
      <c r="I148" s="16"/>
      <c r="J148" s="14"/>
      <c r="K148" s="17"/>
      <c r="L148" s="14" t="s">
        <v>48</v>
      </c>
      <c r="M148" s="14" t="s">
        <v>49</v>
      </c>
      <c r="N148" s="14" t="s">
        <v>50</v>
      </c>
      <c r="O148" s="15" t="s">
        <v>51</v>
      </c>
      <c r="P148" s="15" t="s">
        <v>321</v>
      </c>
      <c r="Q148" s="15" t="s">
        <v>321</v>
      </c>
      <c r="R148" s="15">
        <v>3138324001</v>
      </c>
      <c r="S148" s="15" t="s">
        <v>53</v>
      </c>
      <c r="T148" s="15" t="s">
        <v>497</v>
      </c>
      <c r="U148" s="15" t="s">
        <v>203</v>
      </c>
      <c r="V148" s="25">
        <v>13311601061628</v>
      </c>
      <c r="W148" s="15" t="s">
        <v>250</v>
      </c>
      <c r="X148" s="15" t="s">
        <v>251</v>
      </c>
      <c r="Y148" s="14">
        <v>1</v>
      </c>
      <c r="Z148" s="26" t="s">
        <v>252</v>
      </c>
      <c r="AA148" s="19" t="s">
        <v>49</v>
      </c>
      <c r="AB148" s="19" t="s">
        <v>59</v>
      </c>
      <c r="AC148" s="20" t="s">
        <v>60</v>
      </c>
      <c r="AD148" s="20" t="s">
        <v>100</v>
      </c>
      <c r="AE148" s="22">
        <v>0</v>
      </c>
      <c r="AF148" s="22">
        <v>0</v>
      </c>
      <c r="AG148" s="22">
        <v>0</v>
      </c>
      <c r="AH148" s="48">
        <v>0</v>
      </c>
      <c r="AI148" s="48">
        <v>0</v>
      </c>
      <c r="AJ148" s="48">
        <v>0</v>
      </c>
      <c r="AK148" s="48">
        <v>0</v>
      </c>
    </row>
    <row r="149" spans="1:39" ht="15" hidden="1" customHeight="1" x14ac:dyDescent="0.25">
      <c r="A149" s="33">
        <v>110</v>
      </c>
      <c r="B149" s="15" t="s">
        <v>44</v>
      </c>
      <c r="C149" s="15" t="s">
        <v>104</v>
      </c>
      <c r="D149" s="15" t="s">
        <v>319</v>
      </c>
      <c r="E149" s="51">
        <v>46068000</v>
      </c>
      <c r="F149" s="49">
        <v>37692000</v>
      </c>
      <c r="G149" s="16">
        <v>44211</v>
      </c>
      <c r="H149" s="17">
        <v>1</v>
      </c>
      <c r="I149" s="16">
        <v>44228</v>
      </c>
      <c r="J149" s="14" t="s">
        <v>47</v>
      </c>
      <c r="K149" s="17">
        <v>11</v>
      </c>
      <c r="L149" s="14" t="s">
        <v>48</v>
      </c>
      <c r="M149" s="14" t="s">
        <v>49</v>
      </c>
      <c r="N149" s="14" t="s">
        <v>50</v>
      </c>
      <c r="O149" s="15" t="s">
        <v>51</v>
      </c>
      <c r="P149" s="15" t="s">
        <v>321</v>
      </c>
      <c r="Q149" s="15" t="s">
        <v>321</v>
      </c>
      <c r="R149" s="15">
        <v>3138324001</v>
      </c>
      <c r="S149" s="15" t="s">
        <v>53</v>
      </c>
      <c r="T149" s="15" t="s">
        <v>498</v>
      </c>
      <c r="U149" s="15" t="s">
        <v>203</v>
      </c>
      <c r="V149" s="25">
        <v>13311601061628</v>
      </c>
      <c r="W149" s="15" t="s">
        <v>250</v>
      </c>
      <c r="X149" s="15" t="s">
        <v>251</v>
      </c>
      <c r="Y149" s="14">
        <v>1</v>
      </c>
      <c r="Z149" s="26" t="s">
        <v>252</v>
      </c>
      <c r="AA149" s="19" t="s">
        <v>325</v>
      </c>
      <c r="AB149" s="19" t="s">
        <v>59</v>
      </c>
      <c r="AC149" s="20" t="s">
        <v>499</v>
      </c>
      <c r="AD149" s="20" t="s">
        <v>748</v>
      </c>
      <c r="AE149" s="22">
        <v>37692000</v>
      </c>
      <c r="AF149" s="22">
        <v>37692000</v>
      </c>
      <c r="AG149" s="22">
        <v>37692000</v>
      </c>
      <c r="AH149" s="48">
        <v>37692000</v>
      </c>
      <c r="AI149" s="48">
        <v>37692000</v>
      </c>
      <c r="AJ149" s="48">
        <v>37692000</v>
      </c>
      <c r="AK149" s="48">
        <v>37692000</v>
      </c>
    </row>
    <row r="150" spans="1:39" ht="15" hidden="1" customHeight="1" x14ac:dyDescent="0.25">
      <c r="A150" s="33">
        <v>111</v>
      </c>
      <c r="B150" s="15" t="s">
        <v>44</v>
      </c>
      <c r="C150" s="15" t="s">
        <v>104</v>
      </c>
      <c r="D150" s="15" t="s">
        <v>319</v>
      </c>
      <c r="E150" s="51">
        <v>51120000</v>
      </c>
      <c r="F150" s="49">
        <f>51120000+3578400</f>
        <v>54698400</v>
      </c>
      <c r="G150" s="16">
        <v>44211</v>
      </c>
      <c r="H150" s="17">
        <v>1</v>
      </c>
      <c r="I150" s="16">
        <v>44228</v>
      </c>
      <c r="J150" s="14" t="s">
        <v>47</v>
      </c>
      <c r="K150" s="17">
        <v>10</v>
      </c>
      <c r="L150" s="14" t="s">
        <v>48</v>
      </c>
      <c r="M150" s="14" t="s">
        <v>49</v>
      </c>
      <c r="N150" s="14" t="s">
        <v>50</v>
      </c>
      <c r="O150" s="15" t="s">
        <v>51</v>
      </c>
      <c r="P150" s="15" t="s">
        <v>321</v>
      </c>
      <c r="Q150" s="15" t="s">
        <v>321</v>
      </c>
      <c r="R150" s="15">
        <v>3138324001</v>
      </c>
      <c r="S150" s="15" t="s">
        <v>53</v>
      </c>
      <c r="T150" s="15" t="s">
        <v>500</v>
      </c>
      <c r="U150" s="15" t="s">
        <v>203</v>
      </c>
      <c r="V150" s="25">
        <v>13311601061628</v>
      </c>
      <c r="W150" s="15" t="s">
        <v>250</v>
      </c>
      <c r="X150" s="15" t="s">
        <v>501</v>
      </c>
      <c r="Y150" s="14">
        <v>2</v>
      </c>
      <c r="Z150" s="26" t="s">
        <v>502</v>
      </c>
      <c r="AA150" s="19" t="s">
        <v>325</v>
      </c>
      <c r="AB150" s="19" t="s">
        <v>59</v>
      </c>
      <c r="AC150" s="20" t="s">
        <v>503</v>
      </c>
      <c r="AD150" s="20" t="s">
        <v>504</v>
      </c>
      <c r="AE150" s="22">
        <v>51120000</v>
      </c>
      <c r="AF150" s="22">
        <v>51120000</v>
      </c>
      <c r="AG150" s="22">
        <v>51120000</v>
      </c>
      <c r="AH150" s="48">
        <v>51120000</v>
      </c>
      <c r="AI150" s="48">
        <v>51120000</v>
      </c>
      <c r="AJ150" s="48">
        <v>51120000</v>
      </c>
      <c r="AK150" s="48">
        <f>51120000+3578400</f>
        <v>54698400</v>
      </c>
    </row>
    <row r="151" spans="1:39" ht="15" hidden="1" customHeight="1" x14ac:dyDescent="0.25">
      <c r="A151" s="82">
        <v>112</v>
      </c>
      <c r="B151" s="15" t="s">
        <v>44</v>
      </c>
      <c r="C151" s="15" t="s">
        <v>104</v>
      </c>
      <c r="D151" s="15" t="s">
        <v>319</v>
      </c>
      <c r="E151" s="51">
        <v>0</v>
      </c>
      <c r="F151" s="49">
        <v>0</v>
      </c>
      <c r="G151" s="16"/>
      <c r="H151" s="17"/>
      <c r="I151" s="16"/>
      <c r="J151" s="14"/>
      <c r="K151" s="17"/>
      <c r="L151" s="14"/>
      <c r="M151" s="14"/>
      <c r="N151" s="14"/>
      <c r="O151" s="15"/>
      <c r="P151" s="15"/>
      <c r="Q151" s="15"/>
      <c r="R151" s="15"/>
      <c r="S151" s="15"/>
      <c r="T151" s="15" t="s">
        <v>505</v>
      </c>
      <c r="U151" s="15" t="s">
        <v>203</v>
      </c>
      <c r="V151" s="25">
        <v>13311601061628</v>
      </c>
      <c r="W151" s="15" t="s">
        <v>250</v>
      </c>
      <c r="X151" s="15" t="s">
        <v>506</v>
      </c>
      <c r="Y151" s="14">
        <v>3</v>
      </c>
      <c r="Z151" s="26" t="s">
        <v>507</v>
      </c>
      <c r="AA151" s="19" t="s">
        <v>325</v>
      </c>
      <c r="AB151" s="19" t="s">
        <v>59</v>
      </c>
      <c r="AC151" s="20" t="s">
        <v>60</v>
      </c>
      <c r="AD151" s="20" t="s">
        <v>100</v>
      </c>
      <c r="AE151" s="22">
        <v>0</v>
      </c>
      <c r="AF151" s="22">
        <v>0</v>
      </c>
      <c r="AG151" s="22">
        <v>0</v>
      </c>
      <c r="AH151" s="48">
        <v>0</v>
      </c>
      <c r="AI151" s="48">
        <v>0</v>
      </c>
      <c r="AJ151" s="48">
        <v>0</v>
      </c>
      <c r="AK151" s="48">
        <v>0</v>
      </c>
    </row>
    <row r="152" spans="1:39" ht="15" hidden="1" customHeight="1" x14ac:dyDescent="0.25">
      <c r="A152" s="33">
        <v>113</v>
      </c>
      <c r="B152" s="15" t="s">
        <v>44</v>
      </c>
      <c r="C152" s="15" t="s">
        <v>104</v>
      </c>
      <c r="D152" s="15" t="s">
        <v>319</v>
      </c>
      <c r="E152" s="51">
        <v>46068000</v>
      </c>
      <c r="F152" s="49">
        <f>41880000+2233600</f>
        <v>44113600</v>
      </c>
      <c r="G152" s="16">
        <v>44211</v>
      </c>
      <c r="H152" s="17">
        <v>1</v>
      </c>
      <c r="I152" s="16">
        <v>44228</v>
      </c>
      <c r="J152" s="14" t="s">
        <v>47</v>
      </c>
      <c r="K152" s="17">
        <v>11</v>
      </c>
      <c r="L152" s="14" t="s">
        <v>48</v>
      </c>
      <c r="M152" s="14" t="s">
        <v>49</v>
      </c>
      <c r="N152" s="14" t="s">
        <v>50</v>
      </c>
      <c r="O152" s="15" t="s">
        <v>51</v>
      </c>
      <c r="P152" s="15" t="s">
        <v>321</v>
      </c>
      <c r="Q152" s="15" t="s">
        <v>321</v>
      </c>
      <c r="R152" s="15">
        <v>3138324001</v>
      </c>
      <c r="S152" s="15" t="s">
        <v>53</v>
      </c>
      <c r="T152" s="15" t="s">
        <v>508</v>
      </c>
      <c r="U152" s="15" t="s">
        <v>203</v>
      </c>
      <c r="V152" s="25">
        <v>13311601061628</v>
      </c>
      <c r="W152" s="15" t="s">
        <v>250</v>
      </c>
      <c r="X152" s="15" t="s">
        <v>506</v>
      </c>
      <c r="Y152" s="14">
        <v>3</v>
      </c>
      <c r="Z152" s="26" t="s">
        <v>507</v>
      </c>
      <c r="AA152" s="19" t="s">
        <v>325</v>
      </c>
      <c r="AB152" s="19" t="s">
        <v>59</v>
      </c>
      <c r="AC152" s="20" t="s">
        <v>509</v>
      </c>
      <c r="AD152" s="20" t="s">
        <v>510</v>
      </c>
      <c r="AE152" s="22">
        <v>41880000</v>
      </c>
      <c r="AF152" s="22">
        <v>41880000</v>
      </c>
      <c r="AG152" s="22">
        <v>41880000</v>
      </c>
      <c r="AH152" s="48">
        <v>41880000</v>
      </c>
      <c r="AI152" s="48">
        <v>41880000</v>
      </c>
      <c r="AJ152" s="48">
        <v>41880000</v>
      </c>
      <c r="AK152" s="48">
        <f>41880000+2233600</f>
        <v>44113600</v>
      </c>
    </row>
    <row r="153" spans="1:39" ht="15" hidden="1" customHeight="1" x14ac:dyDescent="0.25">
      <c r="A153" s="33">
        <v>114</v>
      </c>
      <c r="B153" s="15" t="s">
        <v>44</v>
      </c>
      <c r="C153" s="15" t="s">
        <v>104</v>
      </c>
      <c r="D153" s="15" t="s">
        <v>346</v>
      </c>
      <c r="E153" s="51">
        <v>19965000</v>
      </c>
      <c r="F153" s="49">
        <f>16335000+1815000</f>
        <v>18150000</v>
      </c>
      <c r="G153" s="16">
        <v>44211</v>
      </c>
      <c r="H153" s="17">
        <v>1</v>
      </c>
      <c r="I153" s="16">
        <v>44228</v>
      </c>
      <c r="J153" s="14" t="s">
        <v>47</v>
      </c>
      <c r="K153" s="17">
        <v>11</v>
      </c>
      <c r="L153" s="14" t="s">
        <v>48</v>
      </c>
      <c r="M153" s="14" t="s">
        <v>49</v>
      </c>
      <c r="N153" s="14" t="s">
        <v>50</v>
      </c>
      <c r="O153" s="15" t="s">
        <v>51</v>
      </c>
      <c r="P153" s="15" t="s">
        <v>321</v>
      </c>
      <c r="Q153" s="15" t="s">
        <v>321</v>
      </c>
      <c r="R153" s="15">
        <v>3138324001</v>
      </c>
      <c r="S153" s="15" t="s">
        <v>53</v>
      </c>
      <c r="T153" s="15" t="s">
        <v>511</v>
      </c>
      <c r="U153" s="15" t="s">
        <v>203</v>
      </c>
      <c r="V153" s="25">
        <v>13311601061628</v>
      </c>
      <c r="W153" s="15" t="s">
        <v>250</v>
      </c>
      <c r="X153" s="15" t="s">
        <v>506</v>
      </c>
      <c r="Y153" s="14">
        <v>3</v>
      </c>
      <c r="Z153" s="26" t="s">
        <v>507</v>
      </c>
      <c r="AA153" s="19" t="s">
        <v>325</v>
      </c>
      <c r="AB153" s="19" t="s">
        <v>59</v>
      </c>
      <c r="AC153" s="20" t="s">
        <v>512</v>
      </c>
      <c r="AD153" s="20" t="s">
        <v>513</v>
      </c>
      <c r="AE153" s="22">
        <v>16335000</v>
      </c>
      <c r="AF153" s="22">
        <v>16335000</v>
      </c>
      <c r="AG153" s="22">
        <v>16335000</v>
      </c>
      <c r="AH153" s="48">
        <v>16335000</v>
      </c>
      <c r="AI153" s="48">
        <v>16335000</v>
      </c>
      <c r="AJ153" s="48">
        <v>16335000</v>
      </c>
      <c r="AK153" s="48">
        <f>16335000+1815000</f>
        <v>18150000</v>
      </c>
    </row>
    <row r="154" spans="1:39" ht="15" hidden="1" customHeight="1" x14ac:dyDescent="0.25">
      <c r="A154" s="33">
        <v>115</v>
      </c>
      <c r="B154" s="15" t="s">
        <v>44</v>
      </c>
      <c r="C154" s="15" t="s">
        <v>104</v>
      </c>
      <c r="D154" s="15" t="s">
        <v>319</v>
      </c>
      <c r="E154" s="51">
        <v>46008000</v>
      </c>
      <c r="F154" s="49">
        <f>46008000+2215200</f>
        <v>48223200</v>
      </c>
      <c r="G154" s="16">
        <v>44242</v>
      </c>
      <c r="H154" s="17">
        <v>2</v>
      </c>
      <c r="I154" s="16">
        <v>44256</v>
      </c>
      <c r="J154" s="14" t="s">
        <v>47</v>
      </c>
      <c r="K154" s="17">
        <v>9</v>
      </c>
      <c r="L154" s="14" t="s">
        <v>48</v>
      </c>
      <c r="M154" s="14" t="s">
        <v>49</v>
      </c>
      <c r="N154" s="14" t="s">
        <v>50</v>
      </c>
      <c r="O154" s="15" t="s">
        <v>51</v>
      </c>
      <c r="P154" s="15" t="s">
        <v>321</v>
      </c>
      <c r="Q154" s="15" t="s">
        <v>321</v>
      </c>
      <c r="R154" s="15">
        <v>3138324001</v>
      </c>
      <c r="S154" s="15" t="s">
        <v>53</v>
      </c>
      <c r="T154" s="15" t="s">
        <v>514</v>
      </c>
      <c r="U154" s="15" t="s">
        <v>203</v>
      </c>
      <c r="V154" s="25">
        <v>13311601061628</v>
      </c>
      <c r="W154" s="15" t="s">
        <v>250</v>
      </c>
      <c r="X154" s="15" t="s">
        <v>515</v>
      </c>
      <c r="Y154" s="14">
        <v>4</v>
      </c>
      <c r="Z154" s="26" t="s">
        <v>516</v>
      </c>
      <c r="AA154" s="19" t="s">
        <v>325</v>
      </c>
      <c r="AB154" s="19" t="s">
        <v>59</v>
      </c>
      <c r="AC154" s="20" t="s">
        <v>517</v>
      </c>
      <c r="AD154" s="20" t="s">
        <v>518</v>
      </c>
      <c r="AE154" s="22">
        <v>46008000</v>
      </c>
      <c r="AF154" s="22">
        <v>46008000</v>
      </c>
      <c r="AG154" s="22">
        <v>46008000</v>
      </c>
      <c r="AH154" s="48">
        <v>46008000</v>
      </c>
      <c r="AI154" s="48">
        <v>46008000</v>
      </c>
      <c r="AJ154" s="48">
        <v>46008000</v>
      </c>
      <c r="AK154" s="48">
        <f>46008000+2215200</f>
        <v>48223200</v>
      </c>
    </row>
    <row r="155" spans="1:39" ht="15" hidden="1" customHeight="1" x14ac:dyDescent="0.25">
      <c r="A155" s="33">
        <v>116</v>
      </c>
      <c r="B155" s="15" t="s">
        <v>44</v>
      </c>
      <c r="C155" s="15" t="s">
        <v>104</v>
      </c>
      <c r="D155" s="15" t="s">
        <v>319</v>
      </c>
      <c r="E155" s="51">
        <v>46068000</v>
      </c>
      <c r="F155" s="49">
        <v>41880000</v>
      </c>
      <c r="G155" s="16">
        <v>44211</v>
      </c>
      <c r="H155" s="17">
        <v>1</v>
      </c>
      <c r="I155" s="16">
        <v>44228</v>
      </c>
      <c r="J155" s="14" t="s">
        <v>47</v>
      </c>
      <c r="K155" s="17">
        <v>11</v>
      </c>
      <c r="L155" s="14" t="s">
        <v>48</v>
      </c>
      <c r="M155" s="14" t="s">
        <v>49</v>
      </c>
      <c r="N155" s="14" t="s">
        <v>50</v>
      </c>
      <c r="O155" s="15" t="s">
        <v>51</v>
      </c>
      <c r="P155" s="15" t="s">
        <v>321</v>
      </c>
      <c r="Q155" s="15" t="s">
        <v>321</v>
      </c>
      <c r="R155" s="15">
        <v>3138324001</v>
      </c>
      <c r="S155" s="15" t="s">
        <v>53</v>
      </c>
      <c r="T155" s="15" t="s">
        <v>519</v>
      </c>
      <c r="U155" s="15" t="s">
        <v>203</v>
      </c>
      <c r="V155" s="25">
        <v>13311601061628</v>
      </c>
      <c r="W155" s="15" t="s">
        <v>250</v>
      </c>
      <c r="X155" s="15" t="s">
        <v>515</v>
      </c>
      <c r="Y155" s="14">
        <v>4</v>
      </c>
      <c r="Z155" s="26" t="s">
        <v>516</v>
      </c>
      <c r="AA155" s="19" t="s">
        <v>325</v>
      </c>
      <c r="AB155" s="19" t="s">
        <v>59</v>
      </c>
      <c r="AC155" s="20" t="s">
        <v>520</v>
      </c>
      <c r="AD155" s="20" t="s">
        <v>521</v>
      </c>
      <c r="AE155" s="22">
        <v>41880000</v>
      </c>
      <c r="AF155" s="22">
        <v>41880000</v>
      </c>
      <c r="AG155" s="22">
        <v>41880000</v>
      </c>
      <c r="AH155" s="48">
        <v>41880000</v>
      </c>
      <c r="AI155" s="48">
        <v>41880000</v>
      </c>
      <c r="AJ155" s="48">
        <v>41880000</v>
      </c>
      <c r="AK155" s="48">
        <v>41880000</v>
      </c>
    </row>
    <row r="156" spans="1:39" ht="15" hidden="1" customHeight="1" x14ac:dyDescent="0.25">
      <c r="A156" s="33" t="s">
        <v>49</v>
      </c>
      <c r="B156" s="15" t="s">
        <v>44</v>
      </c>
      <c r="C156" s="15" t="s">
        <v>104</v>
      </c>
      <c r="D156" s="15" t="s">
        <v>319</v>
      </c>
      <c r="E156" s="49">
        <v>0</v>
      </c>
      <c r="F156" s="49">
        <v>569500</v>
      </c>
      <c r="G156" s="16" t="s">
        <v>60</v>
      </c>
      <c r="H156" s="17" t="s">
        <v>60</v>
      </c>
      <c r="I156" s="16" t="s">
        <v>60</v>
      </c>
      <c r="J156" s="14"/>
      <c r="K156" s="17" t="s">
        <v>291</v>
      </c>
      <c r="L156" s="14" t="s">
        <v>48</v>
      </c>
      <c r="M156" s="14" t="s">
        <v>49</v>
      </c>
      <c r="N156" s="14" t="s">
        <v>50</v>
      </c>
      <c r="O156" s="15" t="s">
        <v>51</v>
      </c>
      <c r="P156" s="15" t="s">
        <v>321</v>
      </c>
      <c r="Q156" s="15" t="s">
        <v>321</v>
      </c>
      <c r="R156" s="15">
        <v>3138324001</v>
      </c>
      <c r="S156" s="15" t="s">
        <v>53</v>
      </c>
      <c r="T156" s="15" t="s">
        <v>292</v>
      </c>
      <c r="U156" s="15" t="s">
        <v>203</v>
      </c>
      <c r="V156" s="25">
        <v>13311601061628</v>
      </c>
      <c r="W156" s="15" t="s">
        <v>250</v>
      </c>
      <c r="X156" s="15" t="s">
        <v>506</v>
      </c>
      <c r="Y156" s="14">
        <v>3</v>
      </c>
      <c r="Z156" s="26" t="s">
        <v>507</v>
      </c>
      <c r="AA156" s="19" t="s">
        <v>49</v>
      </c>
      <c r="AB156" s="19" t="s">
        <v>59</v>
      </c>
      <c r="AC156" s="20" t="s">
        <v>49</v>
      </c>
      <c r="AD156" s="20" t="s">
        <v>297</v>
      </c>
      <c r="AE156" s="22">
        <v>0</v>
      </c>
      <c r="AF156" s="22">
        <v>0</v>
      </c>
      <c r="AG156" s="22">
        <v>0</v>
      </c>
      <c r="AH156" s="48">
        <f>189700+63300</f>
        <v>253000</v>
      </c>
      <c r="AI156" s="48">
        <v>253000</v>
      </c>
      <c r="AJ156" s="48">
        <f>253000+63300</f>
        <v>316300</v>
      </c>
      <c r="AK156" s="48">
        <f>253000+63300+63300+63300+63300+63300</f>
        <v>569500</v>
      </c>
      <c r="AL156" s="6"/>
      <c r="AM156" s="48">
        <f>+F156-AK156</f>
        <v>0</v>
      </c>
    </row>
    <row r="157" spans="1:39" ht="15" hidden="1" customHeight="1" x14ac:dyDescent="0.25">
      <c r="A157" s="33">
        <v>117</v>
      </c>
      <c r="B157" s="15" t="s">
        <v>44</v>
      </c>
      <c r="C157" s="15" t="s">
        <v>104</v>
      </c>
      <c r="D157" s="15" t="s">
        <v>111</v>
      </c>
      <c r="E157" s="49">
        <v>2151996</v>
      </c>
      <c r="F157" s="49">
        <v>2152598</v>
      </c>
      <c r="G157" s="16" t="s">
        <v>60</v>
      </c>
      <c r="H157" s="17" t="s">
        <v>60</v>
      </c>
      <c r="I157" s="16" t="s">
        <v>60</v>
      </c>
      <c r="J157" s="14"/>
      <c r="K157" s="17" t="s">
        <v>291</v>
      </c>
      <c r="L157" s="14" t="s">
        <v>48</v>
      </c>
      <c r="M157" s="14" t="s">
        <v>49</v>
      </c>
      <c r="N157" s="14" t="s">
        <v>50</v>
      </c>
      <c r="O157" s="15" t="s">
        <v>51</v>
      </c>
      <c r="P157" s="15" t="s">
        <v>321</v>
      </c>
      <c r="Q157" s="15" t="s">
        <v>321</v>
      </c>
      <c r="R157" s="15">
        <v>3138324001</v>
      </c>
      <c r="S157" s="15" t="s">
        <v>53</v>
      </c>
      <c r="T157" s="15" t="s">
        <v>292</v>
      </c>
      <c r="U157" s="15" t="s">
        <v>203</v>
      </c>
      <c r="V157" s="25">
        <v>13311605572021</v>
      </c>
      <c r="W157" s="15" t="s">
        <v>312</v>
      </c>
      <c r="X157" s="15" t="s">
        <v>323</v>
      </c>
      <c r="Y157" s="14">
        <v>1</v>
      </c>
      <c r="Z157" s="26" t="s">
        <v>324</v>
      </c>
      <c r="AA157" s="15" t="s">
        <v>296</v>
      </c>
      <c r="AB157" s="19" t="s">
        <v>59</v>
      </c>
      <c r="AC157" s="20" t="s">
        <v>49</v>
      </c>
      <c r="AD157" s="20" t="s">
        <v>297</v>
      </c>
      <c r="AE157" s="22">
        <v>0</v>
      </c>
      <c r="AF157" s="22">
        <v>0</v>
      </c>
      <c r="AG157" s="22">
        <v>0</v>
      </c>
      <c r="AH157" s="6">
        <f>782600+195800</f>
        <v>978400</v>
      </c>
      <c r="AI157" s="6">
        <v>978400</v>
      </c>
      <c r="AJ157" s="6">
        <f>782600+195800+195800</f>
        <v>1174200</v>
      </c>
      <c r="AK157" s="6">
        <f>782600+195800+195800+195800+195800+195800+195800</f>
        <v>1957400</v>
      </c>
      <c r="AL157" s="48"/>
    </row>
    <row r="158" spans="1:39" ht="15" hidden="1" customHeight="1" x14ac:dyDescent="0.25">
      <c r="A158" s="33">
        <v>118</v>
      </c>
      <c r="B158" s="15" t="s">
        <v>44</v>
      </c>
      <c r="C158" s="15" t="s">
        <v>104</v>
      </c>
      <c r="D158" s="15" t="s">
        <v>319</v>
      </c>
      <c r="E158" s="49">
        <v>16284000</v>
      </c>
      <c r="F158" s="49">
        <f>15336000+948000</f>
        <v>16284000</v>
      </c>
      <c r="G158" s="16">
        <v>44301</v>
      </c>
      <c r="H158" s="17">
        <v>4</v>
      </c>
      <c r="I158" s="16">
        <v>44316</v>
      </c>
      <c r="J158" s="14" t="s">
        <v>47</v>
      </c>
      <c r="K158" s="17">
        <v>4</v>
      </c>
      <c r="L158" s="14" t="s">
        <v>48</v>
      </c>
      <c r="M158" s="14" t="s">
        <v>49</v>
      </c>
      <c r="N158" s="14" t="s">
        <v>50</v>
      </c>
      <c r="O158" s="15" t="s">
        <v>51</v>
      </c>
      <c r="P158" s="15" t="s">
        <v>200</v>
      </c>
      <c r="Q158" s="15" t="s">
        <v>200</v>
      </c>
      <c r="R158" s="15">
        <v>3108553524</v>
      </c>
      <c r="S158" s="15" t="s">
        <v>201</v>
      </c>
      <c r="T158" s="15" t="s">
        <v>522</v>
      </c>
      <c r="U158" s="15" t="s">
        <v>203</v>
      </c>
      <c r="V158" s="25">
        <v>13311601211625</v>
      </c>
      <c r="W158" s="24" t="s">
        <v>230</v>
      </c>
      <c r="X158" s="15" t="s">
        <v>231</v>
      </c>
      <c r="Y158" s="14">
        <v>1</v>
      </c>
      <c r="Z158" s="26" t="s">
        <v>232</v>
      </c>
      <c r="AA158" s="19" t="s">
        <v>325</v>
      </c>
      <c r="AB158" s="19" t="s">
        <v>59</v>
      </c>
      <c r="AC158" s="20" t="s">
        <v>523</v>
      </c>
      <c r="AD158" t="s">
        <v>524</v>
      </c>
      <c r="AE158" s="22">
        <v>0</v>
      </c>
      <c r="AF158" s="22">
        <v>16284000</v>
      </c>
      <c r="AG158" s="22">
        <v>16284000</v>
      </c>
      <c r="AH158" s="48">
        <v>16284000</v>
      </c>
      <c r="AI158" s="48">
        <v>16284000</v>
      </c>
      <c r="AJ158" s="48">
        <v>16284000</v>
      </c>
      <c r="AK158" s="48">
        <v>16284000</v>
      </c>
    </row>
    <row r="159" spans="1:39" ht="15" hidden="1" customHeight="1" x14ac:dyDescent="0.25">
      <c r="A159" s="33">
        <v>119</v>
      </c>
      <c r="B159" s="15" t="s">
        <v>44</v>
      </c>
      <c r="C159" s="15" t="s">
        <v>104</v>
      </c>
      <c r="D159" s="15" t="s">
        <v>346</v>
      </c>
      <c r="E159" s="49">
        <v>9800000</v>
      </c>
      <c r="F159" s="49">
        <v>9800000</v>
      </c>
      <c r="G159" s="16">
        <v>44301</v>
      </c>
      <c r="H159" s="17">
        <v>4</v>
      </c>
      <c r="I159" s="16">
        <v>44316</v>
      </c>
      <c r="J159" s="14" t="s">
        <v>47</v>
      </c>
      <c r="K159" s="17">
        <v>4</v>
      </c>
      <c r="L159" s="14" t="s">
        <v>48</v>
      </c>
      <c r="M159" s="14" t="s">
        <v>49</v>
      </c>
      <c r="N159" s="14" t="s">
        <v>50</v>
      </c>
      <c r="O159" s="15" t="s">
        <v>51</v>
      </c>
      <c r="P159" s="15" t="s">
        <v>200</v>
      </c>
      <c r="Q159" s="15" t="s">
        <v>200</v>
      </c>
      <c r="R159" s="15">
        <v>3108553524</v>
      </c>
      <c r="S159" s="15" t="s">
        <v>201</v>
      </c>
      <c r="T159" s="15" t="s">
        <v>525</v>
      </c>
      <c r="U159" s="15" t="s">
        <v>203</v>
      </c>
      <c r="V159" s="25">
        <v>13311601211625</v>
      </c>
      <c r="W159" s="24" t="s">
        <v>230</v>
      </c>
      <c r="X159" s="15" t="s">
        <v>231</v>
      </c>
      <c r="Y159" s="14">
        <v>1</v>
      </c>
      <c r="Z159" s="26" t="s">
        <v>232</v>
      </c>
      <c r="AA159" s="15" t="s">
        <v>325</v>
      </c>
      <c r="AB159" s="19" t="s">
        <v>59</v>
      </c>
      <c r="AC159" s="20" t="s">
        <v>526</v>
      </c>
      <c r="AD159" t="s">
        <v>527</v>
      </c>
      <c r="AE159" s="22">
        <v>0</v>
      </c>
      <c r="AF159" s="22">
        <v>9800000</v>
      </c>
      <c r="AG159" s="22">
        <v>9800000</v>
      </c>
      <c r="AH159" s="48">
        <v>9800000</v>
      </c>
      <c r="AI159" s="48">
        <v>9800000</v>
      </c>
      <c r="AJ159" s="48">
        <v>9800000</v>
      </c>
      <c r="AK159" s="48">
        <v>9800000</v>
      </c>
    </row>
    <row r="160" spans="1:39" ht="15" customHeight="1" x14ac:dyDescent="0.25">
      <c r="A160" s="54">
        <v>120</v>
      </c>
      <c r="B160" s="15" t="s">
        <v>44</v>
      </c>
      <c r="C160" s="15" t="s">
        <v>104</v>
      </c>
      <c r="D160" s="15" t="s">
        <v>319</v>
      </c>
      <c r="E160" s="23">
        <f>4305000+16143000</f>
        <v>20448000</v>
      </c>
      <c r="F160" s="49">
        <f>4305000+16143000</f>
        <v>20448000</v>
      </c>
      <c r="G160" s="16">
        <v>44301</v>
      </c>
      <c r="H160" s="17">
        <v>4</v>
      </c>
      <c r="I160" s="16">
        <v>44316</v>
      </c>
      <c r="J160" s="56" t="s">
        <v>47</v>
      </c>
      <c r="K160" s="56">
        <v>4</v>
      </c>
      <c r="L160" s="14" t="s">
        <v>48</v>
      </c>
      <c r="M160" s="14" t="s">
        <v>49</v>
      </c>
      <c r="N160" s="14" t="s">
        <v>50</v>
      </c>
      <c r="O160" s="15" t="s">
        <v>51</v>
      </c>
      <c r="P160" s="15" t="s">
        <v>200</v>
      </c>
      <c r="Q160" s="15" t="s">
        <v>200</v>
      </c>
      <c r="R160" s="15">
        <v>3108553525</v>
      </c>
      <c r="S160" s="15" t="s">
        <v>201</v>
      </c>
      <c r="T160" s="20" t="s">
        <v>528</v>
      </c>
      <c r="U160" s="15" t="s">
        <v>203</v>
      </c>
      <c r="V160" s="25">
        <v>13311605552019</v>
      </c>
      <c r="W160" s="15" t="s">
        <v>302</v>
      </c>
      <c r="X160" s="15" t="s">
        <v>303</v>
      </c>
      <c r="Y160" s="14">
        <v>2</v>
      </c>
      <c r="Z160" s="26" t="s">
        <v>304</v>
      </c>
      <c r="AA160" s="19" t="s">
        <v>325</v>
      </c>
      <c r="AB160" s="19" t="s">
        <v>59</v>
      </c>
      <c r="AC160" s="20" t="s">
        <v>529</v>
      </c>
      <c r="AD160" s="20" t="s">
        <v>530</v>
      </c>
      <c r="AE160" s="20">
        <v>0</v>
      </c>
      <c r="AF160" s="22">
        <v>0</v>
      </c>
      <c r="AG160" s="22">
        <f>4305000+16143000</f>
        <v>20448000</v>
      </c>
      <c r="AH160" s="48">
        <v>20448000</v>
      </c>
      <c r="AI160" s="48">
        <v>20448000</v>
      </c>
      <c r="AJ160" s="48">
        <v>20448000</v>
      </c>
      <c r="AK160" s="48">
        <v>20448000</v>
      </c>
    </row>
    <row r="161" spans="1:38" ht="15" hidden="1" customHeight="1" x14ac:dyDescent="0.25">
      <c r="A161" s="54">
        <v>121</v>
      </c>
      <c r="B161" s="15" t="s">
        <v>44</v>
      </c>
      <c r="C161" s="15" t="s">
        <v>104</v>
      </c>
      <c r="D161" s="15" t="s">
        <v>319</v>
      </c>
      <c r="E161" s="5">
        <f>5112000+2907000+8733000</f>
        <v>16752000</v>
      </c>
      <c r="F161" s="49">
        <f>5112000+2907000+8733000</f>
        <v>16752000</v>
      </c>
      <c r="G161" s="16">
        <v>44301</v>
      </c>
      <c r="H161" s="17">
        <v>4</v>
      </c>
      <c r="I161" s="16">
        <v>44316</v>
      </c>
      <c r="J161" s="56" t="s">
        <v>47</v>
      </c>
      <c r="K161" s="56">
        <v>4</v>
      </c>
      <c r="L161" s="14" t="s">
        <v>48</v>
      </c>
      <c r="M161" s="14" t="s">
        <v>49</v>
      </c>
      <c r="N161" s="14" t="s">
        <v>50</v>
      </c>
      <c r="O161" s="15" t="s">
        <v>51</v>
      </c>
      <c r="P161" s="15" t="s">
        <v>200</v>
      </c>
      <c r="Q161" s="15" t="s">
        <v>200</v>
      </c>
      <c r="R161" s="15">
        <v>3108553526</v>
      </c>
      <c r="S161" s="15" t="s">
        <v>201</v>
      </c>
      <c r="T161" s="20" t="s">
        <v>531</v>
      </c>
      <c r="U161" s="15" t="s">
        <v>203</v>
      </c>
      <c r="V161" s="25">
        <v>13311601241626</v>
      </c>
      <c r="W161" s="15" t="s">
        <v>246</v>
      </c>
      <c r="X161" s="15" t="s">
        <v>247</v>
      </c>
      <c r="Y161" s="14">
        <v>1</v>
      </c>
      <c r="Z161" s="26" t="s">
        <v>248</v>
      </c>
      <c r="AA161" s="19" t="s">
        <v>325</v>
      </c>
      <c r="AB161" s="19" t="s">
        <v>59</v>
      </c>
      <c r="AC161" s="20" t="s">
        <v>532</v>
      </c>
      <c r="AD161" s="20" t="s">
        <v>533</v>
      </c>
      <c r="AE161" s="20">
        <v>0</v>
      </c>
      <c r="AF161" s="22">
        <v>0</v>
      </c>
      <c r="AG161" s="22">
        <f>5112000+2907000+8733000</f>
        <v>16752000</v>
      </c>
      <c r="AH161" s="48">
        <v>16752000</v>
      </c>
      <c r="AI161" s="48">
        <v>16752000</v>
      </c>
      <c r="AJ161" s="48">
        <v>16752000</v>
      </c>
      <c r="AK161" s="48">
        <v>16752000</v>
      </c>
    </row>
    <row r="162" spans="1:38" ht="15" hidden="1" customHeight="1" x14ac:dyDescent="0.25">
      <c r="A162" s="54" t="s">
        <v>49</v>
      </c>
      <c r="B162" s="15" t="s">
        <v>44</v>
      </c>
      <c r="C162" s="15" t="s">
        <v>104</v>
      </c>
      <c r="D162" s="15" t="s">
        <v>319</v>
      </c>
      <c r="E162" s="5">
        <v>0</v>
      </c>
      <c r="F162" s="49">
        <f>1598100+359900</f>
        <v>1958000</v>
      </c>
      <c r="G162" s="16" t="s">
        <v>60</v>
      </c>
      <c r="H162" s="17" t="s">
        <v>60</v>
      </c>
      <c r="I162" s="16" t="s">
        <v>60</v>
      </c>
      <c r="J162" s="56"/>
      <c r="K162" s="17" t="s">
        <v>291</v>
      </c>
      <c r="L162" s="14" t="s">
        <v>48</v>
      </c>
      <c r="M162" s="14" t="s">
        <v>49</v>
      </c>
      <c r="N162" s="14" t="s">
        <v>50</v>
      </c>
      <c r="O162" s="15" t="s">
        <v>51</v>
      </c>
      <c r="P162" s="15" t="s">
        <v>200</v>
      </c>
      <c r="Q162" s="15" t="s">
        <v>200</v>
      </c>
      <c r="R162" s="15">
        <v>3108553526</v>
      </c>
      <c r="S162" s="15" t="s">
        <v>201</v>
      </c>
      <c r="T162" s="15" t="s">
        <v>292</v>
      </c>
      <c r="U162" s="15" t="s">
        <v>203</v>
      </c>
      <c r="V162" s="25">
        <v>13311601241626</v>
      </c>
      <c r="W162" s="15" t="s">
        <v>246</v>
      </c>
      <c r="X162" s="15" t="s">
        <v>247</v>
      </c>
      <c r="Y162" s="14">
        <v>1</v>
      </c>
      <c r="Z162" s="26" t="s">
        <v>248</v>
      </c>
      <c r="AA162" s="19" t="s">
        <v>49</v>
      </c>
      <c r="AB162" s="19" t="s">
        <v>59</v>
      </c>
      <c r="AC162" s="20" t="s">
        <v>49</v>
      </c>
      <c r="AD162" s="20" t="s">
        <v>297</v>
      </c>
      <c r="AE162" s="20">
        <v>0</v>
      </c>
      <c r="AF162" s="22">
        <v>0</v>
      </c>
      <c r="AG162" s="22">
        <v>0</v>
      </c>
      <c r="AH162" s="48">
        <f>428700+161900</f>
        <v>590600</v>
      </c>
      <c r="AI162" s="48">
        <v>590600</v>
      </c>
      <c r="AJ162" s="48">
        <f>428700+161900+161900</f>
        <v>752500</v>
      </c>
      <c r="AK162" s="48">
        <f>428700+161900+161900+161900+161900+161900+359900</f>
        <v>1598100</v>
      </c>
    </row>
    <row r="163" spans="1:38" ht="15" hidden="1" customHeight="1" x14ac:dyDescent="0.25">
      <c r="A163" s="54">
        <v>122</v>
      </c>
      <c r="B163" s="15" t="s">
        <v>44</v>
      </c>
      <c r="C163" s="15" t="s">
        <v>104</v>
      </c>
      <c r="D163" s="15" t="s">
        <v>319</v>
      </c>
      <c r="E163" s="47">
        <v>12000000</v>
      </c>
      <c r="F163" s="49">
        <v>12000000</v>
      </c>
      <c r="G163" s="16">
        <v>44301</v>
      </c>
      <c r="H163" s="17">
        <v>4</v>
      </c>
      <c r="I163" s="16">
        <v>44316</v>
      </c>
      <c r="J163" s="56" t="s">
        <v>47</v>
      </c>
      <c r="K163" s="55">
        <v>3</v>
      </c>
      <c r="L163" s="14" t="s">
        <v>48</v>
      </c>
      <c r="M163" s="14" t="s">
        <v>49</v>
      </c>
      <c r="N163" s="14" t="s">
        <v>50</v>
      </c>
      <c r="O163" s="15" t="s">
        <v>51</v>
      </c>
      <c r="P163" s="15" t="s">
        <v>200</v>
      </c>
      <c r="Q163" s="15" t="s">
        <v>200</v>
      </c>
      <c r="R163" s="15">
        <v>3108553527</v>
      </c>
      <c r="S163" s="15" t="s">
        <v>201</v>
      </c>
      <c r="T163" s="20" t="s">
        <v>534</v>
      </c>
      <c r="U163" s="15" t="s">
        <v>203</v>
      </c>
      <c r="V163" s="25">
        <v>13311602341704</v>
      </c>
      <c r="W163" s="24" t="s">
        <v>280</v>
      </c>
      <c r="X163" s="15" t="s">
        <v>281</v>
      </c>
      <c r="Y163" s="14">
        <v>1</v>
      </c>
      <c r="Z163" s="26" t="s">
        <v>282</v>
      </c>
      <c r="AA163" s="19" t="s">
        <v>325</v>
      </c>
      <c r="AB163" s="19" t="s">
        <v>59</v>
      </c>
      <c r="AC163" s="20" t="s">
        <v>535</v>
      </c>
      <c r="AD163" s="20" t="s">
        <v>536</v>
      </c>
      <c r="AE163" s="20">
        <v>0</v>
      </c>
      <c r="AF163" s="22">
        <v>0</v>
      </c>
      <c r="AG163" s="22">
        <v>12000000</v>
      </c>
      <c r="AH163" s="48">
        <v>12000000</v>
      </c>
      <c r="AI163" s="48">
        <v>12000000</v>
      </c>
      <c r="AJ163" s="48">
        <v>12000000</v>
      </c>
      <c r="AK163" s="48">
        <v>12000000</v>
      </c>
    </row>
    <row r="164" spans="1:38" ht="15" hidden="1" customHeight="1" x14ac:dyDescent="0.25">
      <c r="A164" s="54">
        <v>123</v>
      </c>
      <c r="B164" s="20" t="s">
        <v>44</v>
      </c>
      <c r="C164" s="15" t="s">
        <v>104</v>
      </c>
      <c r="D164" s="15" t="s">
        <v>346</v>
      </c>
      <c r="E164" s="23">
        <v>6000000</v>
      </c>
      <c r="F164" s="49">
        <v>6000000</v>
      </c>
      <c r="G164" s="16">
        <v>44301</v>
      </c>
      <c r="H164" s="17">
        <v>4</v>
      </c>
      <c r="I164" s="16">
        <v>44316</v>
      </c>
      <c r="J164" s="56" t="s">
        <v>47</v>
      </c>
      <c r="K164" s="56">
        <v>4</v>
      </c>
      <c r="L164" s="14" t="s">
        <v>48</v>
      </c>
      <c r="M164" s="14" t="s">
        <v>49</v>
      </c>
      <c r="N164" s="14" t="s">
        <v>50</v>
      </c>
      <c r="O164" s="15" t="s">
        <v>51</v>
      </c>
      <c r="P164" s="15" t="s">
        <v>200</v>
      </c>
      <c r="Q164" s="15" t="s">
        <v>200</v>
      </c>
      <c r="R164" s="15">
        <v>3108553528</v>
      </c>
      <c r="S164" s="15" t="s">
        <v>201</v>
      </c>
      <c r="T164" s="20" t="s">
        <v>537</v>
      </c>
      <c r="U164" s="20" t="s">
        <v>203</v>
      </c>
      <c r="V164" s="25">
        <v>13311605572021</v>
      </c>
      <c r="W164" s="15" t="s">
        <v>312</v>
      </c>
      <c r="X164" s="15" t="s">
        <v>323</v>
      </c>
      <c r="Y164" s="14">
        <v>1</v>
      </c>
      <c r="Z164" s="26" t="s">
        <v>324</v>
      </c>
      <c r="AA164" s="19" t="s">
        <v>325</v>
      </c>
      <c r="AB164" s="19" t="s">
        <v>59</v>
      </c>
      <c r="AC164" s="20" t="s">
        <v>538</v>
      </c>
      <c r="AD164" s="20" t="s">
        <v>539</v>
      </c>
      <c r="AE164" s="20">
        <v>0</v>
      </c>
      <c r="AF164" s="22">
        <v>6000000</v>
      </c>
      <c r="AG164" s="22">
        <v>6000000</v>
      </c>
      <c r="AH164" s="48">
        <v>6000000</v>
      </c>
      <c r="AI164" s="48">
        <v>6000000</v>
      </c>
      <c r="AJ164" s="48">
        <v>6000000</v>
      </c>
      <c r="AK164" s="48">
        <v>6000000</v>
      </c>
      <c r="AL164" s="48"/>
    </row>
    <row r="165" spans="1:38" ht="15" customHeight="1" x14ac:dyDescent="0.25">
      <c r="A165" s="54">
        <v>124</v>
      </c>
      <c r="B165" s="20" t="s">
        <v>44</v>
      </c>
      <c r="C165" s="15" t="s">
        <v>104</v>
      </c>
      <c r="D165" s="15" t="s">
        <v>346</v>
      </c>
      <c r="E165" s="23">
        <v>4500000</v>
      </c>
      <c r="F165" s="49">
        <v>4500000</v>
      </c>
      <c r="G165" s="16">
        <v>44351</v>
      </c>
      <c r="H165" s="17">
        <v>6</v>
      </c>
      <c r="I165" s="16">
        <v>44355</v>
      </c>
      <c r="J165" s="56" t="s">
        <v>47</v>
      </c>
      <c r="K165" s="56">
        <v>3</v>
      </c>
      <c r="L165" s="14" t="s">
        <v>48</v>
      </c>
      <c r="M165" s="14" t="s">
        <v>49</v>
      </c>
      <c r="N165" s="14" t="s">
        <v>50</v>
      </c>
      <c r="O165" s="15" t="s">
        <v>51</v>
      </c>
      <c r="P165" s="15" t="s">
        <v>200</v>
      </c>
      <c r="Q165" s="15" t="s">
        <v>200</v>
      </c>
      <c r="R165" s="15">
        <v>3108553529</v>
      </c>
      <c r="S165" s="15" t="s">
        <v>201</v>
      </c>
      <c r="T165" s="20" t="s">
        <v>540</v>
      </c>
      <c r="U165" s="20" t="s">
        <v>203</v>
      </c>
      <c r="V165" s="25">
        <v>13311605552019</v>
      </c>
      <c r="W165" s="15" t="s">
        <v>302</v>
      </c>
      <c r="X165" s="15" t="s">
        <v>303</v>
      </c>
      <c r="Y165" s="14">
        <v>2</v>
      </c>
      <c r="Z165" s="26" t="s">
        <v>304</v>
      </c>
      <c r="AA165" s="19" t="s">
        <v>325</v>
      </c>
      <c r="AB165" s="19" t="s">
        <v>59</v>
      </c>
      <c r="AC165" s="20" t="s">
        <v>541</v>
      </c>
      <c r="AD165" s="20" t="s">
        <v>542</v>
      </c>
      <c r="AE165" s="20">
        <v>0</v>
      </c>
      <c r="AF165" s="48">
        <v>0</v>
      </c>
      <c r="AG165" s="48">
        <v>0</v>
      </c>
      <c r="AH165" s="48">
        <v>4500000</v>
      </c>
      <c r="AI165" s="48">
        <v>4500000</v>
      </c>
      <c r="AJ165" s="48">
        <v>4500000</v>
      </c>
      <c r="AK165" s="48">
        <v>4500000</v>
      </c>
    </row>
    <row r="166" spans="1:38" s="110" customFormat="1" hidden="1" x14ac:dyDescent="0.25">
      <c r="A166" s="54">
        <v>125</v>
      </c>
      <c r="B166" s="112" t="s">
        <v>44</v>
      </c>
      <c r="C166" s="15" t="s">
        <v>104</v>
      </c>
      <c r="D166" s="15" t="s">
        <v>199</v>
      </c>
      <c r="E166" s="241">
        <v>0</v>
      </c>
      <c r="F166" s="49">
        <v>0</v>
      </c>
      <c r="G166" s="16">
        <v>44351</v>
      </c>
      <c r="H166" s="17">
        <v>6</v>
      </c>
      <c r="I166" s="16">
        <v>44356</v>
      </c>
      <c r="J166" s="56" t="s">
        <v>101</v>
      </c>
      <c r="K166" s="56">
        <v>207</v>
      </c>
      <c r="L166" s="14" t="s">
        <v>48</v>
      </c>
      <c r="M166" s="14" t="s">
        <v>49</v>
      </c>
      <c r="N166" s="14" t="s">
        <v>50</v>
      </c>
      <c r="O166" s="15" t="s">
        <v>51</v>
      </c>
      <c r="P166" s="15" t="s">
        <v>200</v>
      </c>
      <c r="Q166" s="15" t="s">
        <v>200</v>
      </c>
      <c r="R166" s="15">
        <v>3108553530</v>
      </c>
      <c r="S166" s="15" t="s">
        <v>201</v>
      </c>
      <c r="T166" s="112" t="s">
        <v>543</v>
      </c>
      <c r="U166" s="242" t="s">
        <v>203</v>
      </c>
      <c r="V166" s="25">
        <v>13311601211625</v>
      </c>
      <c r="W166" s="24" t="s">
        <v>230</v>
      </c>
      <c r="X166" s="15" t="s">
        <v>49</v>
      </c>
      <c r="Y166" s="14" t="s">
        <v>49</v>
      </c>
      <c r="Z166" s="26" t="s">
        <v>49</v>
      </c>
      <c r="AA166" s="19" t="s">
        <v>544</v>
      </c>
      <c r="AB166" s="19" t="s">
        <v>59</v>
      </c>
      <c r="AC166" s="112" t="s">
        <v>782</v>
      </c>
      <c r="AD166" s="112" t="s">
        <v>60</v>
      </c>
      <c r="AE166" s="20"/>
      <c r="AF166" s="48"/>
      <c r="AG166" s="48"/>
      <c r="AH166" s="48">
        <v>0</v>
      </c>
      <c r="AI166" s="48">
        <v>0</v>
      </c>
      <c r="AJ166" s="48">
        <v>0</v>
      </c>
      <c r="AK166" s="243">
        <v>0</v>
      </c>
    </row>
    <row r="167" spans="1:38" ht="15" hidden="1" customHeight="1" x14ac:dyDescent="0.25">
      <c r="A167" s="54">
        <v>126</v>
      </c>
      <c r="B167" s="20" t="s">
        <v>44</v>
      </c>
      <c r="C167" s="15" t="s">
        <v>104</v>
      </c>
      <c r="D167" s="15" t="s">
        <v>346</v>
      </c>
      <c r="E167" s="23">
        <v>30990000</v>
      </c>
      <c r="F167" s="49">
        <f>15495000+14771900</f>
        <v>30266900</v>
      </c>
      <c r="G167" s="16">
        <v>44378</v>
      </c>
      <c r="H167" s="17">
        <v>7</v>
      </c>
      <c r="I167" s="16">
        <v>44392</v>
      </c>
      <c r="J167" s="56" t="s">
        <v>47</v>
      </c>
      <c r="K167" s="56">
        <v>5</v>
      </c>
      <c r="L167" s="14" t="s">
        <v>48</v>
      </c>
      <c r="M167" s="14" t="s">
        <v>49</v>
      </c>
      <c r="N167" s="14" t="s">
        <v>50</v>
      </c>
      <c r="O167" s="15" t="s">
        <v>51</v>
      </c>
      <c r="P167" s="15" t="s">
        <v>200</v>
      </c>
      <c r="Q167" s="15" t="s">
        <v>200</v>
      </c>
      <c r="R167" s="15">
        <v>3108553530</v>
      </c>
      <c r="S167" s="15" t="s">
        <v>201</v>
      </c>
      <c r="T167" s="20" t="s">
        <v>545</v>
      </c>
      <c r="U167" s="22" t="s">
        <v>203</v>
      </c>
      <c r="V167" s="25">
        <v>13311605572021</v>
      </c>
      <c r="W167" s="15" t="s">
        <v>312</v>
      </c>
      <c r="X167" s="15" t="s">
        <v>323</v>
      </c>
      <c r="Y167" s="14">
        <v>1</v>
      </c>
      <c r="Z167" s="26" t="s">
        <v>324</v>
      </c>
      <c r="AA167" s="15" t="s">
        <v>325</v>
      </c>
      <c r="AB167" s="19" t="s">
        <v>59</v>
      </c>
      <c r="AC167" s="20" t="s">
        <v>546</v>
      </c>
      <c r="AD167" s="20" t="s">
        <v>660</v>
      </c>
      <c r="AE167" s="20"/>
      <c r="AF167" s="48"/>
      <c r="AG167" s="48"/>
      <c r="AH167" s="48"/>
      <c r="AI167" s="48">
        <v>15495000</v>
      </c>
      <c r="AJ167" s="48">
        <f>15495000+14771900</f>
        <v>30266900</v>
      </c>
      <c r="AK167" s="48">
        <f>15495000+14771900</f>
        <v>30266900</v>
      </c>
      <c r="AL167" s="48"/>
    </row>
    <row r="168" spans="1:38" ht="15" hidden="1" customHeight="1" x14ac:dyDescent="0.25">
      <c r="A168" s="54">
        <v>127</v>
      </c>
      <c r="B168" s="20" t="s">
        <v>44</v>
      </c>
      <c r="C168" s="15" t="s">
        <v>104</v>
      </c>
      <c r="D168" s="15" t="s">
        <v>346</v>
      </c>
      <c r="E168" s="23">
        <v>11750000</v>
      </c>
      <c r="F168" s="49">
        <v>11750000</v>
      </c>
      <c r="G168" s="16">
        <v>44378</v>
      </c>
      <c r="H168" s="17">
        <v>7</v>
      </c>
      <c r="I168" s="16">
        <v>44392</v>
      </c>
      <c r="J168" s="56" t="s">
        <v>47</v>
      </c>
      <c r="K168" s="56">
        <v>5</v>
      </c>
      <c r="L168" s="14" t="s">
        <v>48</v>
      </c>
      <c r="M168" s="14" t="s">
        <v>49</v>
      </c>
      <c r="N168" s="14" t="s">
        <v>50</v>
      </c>
      <c r="O168" s="15" t="s">
        <v>51</v>
      </c>
      <c r="P168" s="15" t="s">
        <v>200</v>
      </c>
      <c r="Q168" s="15" t="s">
        <v>200</v>
      </c>
      <c r="R168" s="15">
        <v>3108553530</v>
      </c>
      <c r="S168" s="15" t="s">
        <v>201</v>
      </c>
      <c r="T168" s="20" t="s">
        <v>547</v>
      </c>
      <c r="U168" s="22" t="s">
        <v>203</v>
      </c>
      <c r="V168" s="25">
        <v>13311605572021</v>
      </c>
      <c r="W168" s="15" t="s">
        <v>312</v>
      </c>
      <c r="X168" s="15" t="s">
        <v>323</v>
      </c>
      <c r="Y168" s="14">
        <v>1</v>
      </c>
      <c r="Z168" s="26" t="s">
        <v>324</v>
      </c>
      <c r="AA168" s="15" t="s">
        <v>325</v>
      </c>
      <c r="AB168" s="19" t="s">
        <v>59</v>
      </c>
      <c r="AC168" s="20" t="s">
        <v>548</v>
      </c>
      <c r="AD168" s="20" t="s">
        <v>549</v>
      </c>
      <c r="AE168" s="20"/>
      <c r="AF168" s="48"/>
      <c r="AG168" s="48"/>
      <c r="AH168" s="48"/>
      <c r="AI168" s="48">
        <v>11750000</v>
      </c>
      <c r="AJ168" s="48">
        <v>11750000</v>
      </c>
      <c r="AK168" s="48">
        <v>11750000</v>
      </c>
      <c r="AL168" s="48"/>
    </row>
    <row r="169" spans="1:38" ht="15" hidden="1" customHeight="1" x14ac:dyDescent="0.25">
      <c r="A169" s="54">
        <v>128</v>
      </c>
      <c r="B169" s="20" t="s">
        <v>44</v>
      </c>
      <c r="C169" s="15" t="s">
        <v>104</v>
      </c>
      <c r="D169" s="15" t="s">
        <v>319</v>
      </c>
      <c r="E169" s="23">
        <v>21805000</v>
      </c>
      <c r="F169" s="49">
        <v>21805000</v>
      </c>
      <c r="G169" s="16">
        <v>44378</v>
      </c>
      <c r="H169" s="17">
        <v>7</v>
      </c>
      <c r="I169" s="16">
        <v>44392</v>
      </c>
      <c r="J169" s="56" t="s">
        <v>47</v>
      </c>
      <c r="K169" s="56">
        <v>5</v>
      </c>
      <c r="L169" s="14" t="s">
        <v>48</v>
      </c>
      <c r="M169" s="14" t="s">
        <v>49</v>
      </c>
      <c r="N169" s="14" t="s">
        <v>50</v>
      </c>
      <c r="O169" s="15" t="s">
        <v>51</v>
      </c>
      <c r="P169" s="15" t="s">
        <v>200</v>
      </c>
      <c r="Q169" s="15" t="s">
        <v>200</v>
      </c>
      <c r="R169" s="15">
        <v>3108553530</v>
      </c>
      <c r="S169" s="15" t="s">
        <v>201</v>
      </c>
      <c r="T169" s="20" t="s">
        <v>550</v>
      </c>
      <c r="U169" s="22" t="s">
        <v>203</v>
      </c>
      <c r="V169" s="25">
        <v>13311601061628</v>
      </c>
      <c r="W169" s="24" t="s">
        <v>250</v>
      </c>
      <c r="X169" s="15" t="s">
        <v>251</v>
      </c>
      <c r="Y169" s="14">
        <v>1</v>
      </c>
      <c r="Z169" s="26" t="s">
        <v>252</v>
      </c>
      <c r="AA169" s="19" t="s">
        <v>325</v>
      </c>
      <c r="AB169" s="19" t="s">
        <v>59</v>
      </c>
      <c r="AC169" s="20" t="s">
        <v>551</v>
      </c>
      <c r="AD169" s="20" t="s">
        <v>552</v>
      </c>
      <c r="AE169" s="20"/>
      <c r="AF169" s="48"/>
      <c r="AG169" s="48"/>
      <c r="AI169" s="48">
        <v>21805000</v>
      </c>
      <c r="AJ169" s="48">
        <v>21805000</v>
      </c>
      <c r="AK169" s="48">
        <v>21805000</v>
      </c>
    </row>
    <row r="170" spans="1:38" ht="15" hidden="1" customHeight="1" x14ac:dyDescent="0.25">
      <c r="A170" s="115">
        <v>129</v>
      </c>
      <c r="B170" s="20" t="s">
        <v>44</v>
      </c>
      <c r="C170" s="15" t="s">
        <v>104</v>
      </c>
      <c r="D170" s="15" t="s">
        <v>319</v>
      </c>
      <c r="E170" s="285">
        <v>3666667</v>
      </c>
      <c r="F170" s="74">
        <f>473627000-F103-F104-F105-F106-F107-F108-F109-F110-F111-F112-F188-F189-F190-F191-F192-F193-F194-F195-F196-F210</f>
        <v>6026801</v>
      </c>
      <c r="G170" s="286">
        <v>44540</v>
      </c>
      <c r="H170" s="287">
        <v>12</v>
      </c>
      <c r="I170" s="286">
        <v>44545</v>
      </c>
      <c r="J170" s="284" t="s">
        <v>47</v>
      </c>
      <c r="K170" s="284">
        <v>1</v>
      </c>
      <c r="L170" s="14" t="s">
        <v>48</v>
      </c>
      <c r="M170" s="14" t="s">
        <v>49</v>
      </c>
      <c r="N170" s="14" t="s">
        <v>50</v>
      </c>
      <c r="O170" s="15" t="s">
        <v>51</v>
      </c>
      <c r="P170" s="15" t="s">
        <v>200</v>
      </c>
      <c r="Q170" s="15" t="s">
        <v>200</v>
      </c>
      <c r="R170" s="15">
        <v>3108553530</v>
      </c>
      <c r="S170" s="15" t="s">
        <v>201</v>
      </c>
      <c r="T170" s="250" t="s">
        <v>553</v>
      </c>
      <c r="U170" s="22" t="s">
        <v>203</v>
      </c>
      <c r="V170" s="25">
        <v>13311605572023</v>
      </c>
      <c r="W170" s="15" t="s">
        <v>316</v>
      </c>
      <c r="X170" s="15" t="s">
        <v>317</v>
      </c>
      <c r="Y170" s="14">
        <v>1</v>
      </c>
      <c r="Z170" s="18" t="s">
        <v>318</v>
      </c>
      <c r="AA170" s="19" t="s">
        <v>325</v>
      </c>
      <c r="AB170" s="19" t="s">
        <v>59</v>
      </c>
      <c r="AC170" s="20"/>
      <c r="AD170" s="20"/>
      <c r="AE170" s="20"/>
      <c r="AF170" s="48"/>
      <c r="AG170" s="48"/>
      <c r="AH170" s="48"/>
      <c r="AI170" s="48"/>
      <c r="AJ170" s="48"/>
      <c r="AK170" s="48"/>
      <c r="AL170" s="48"/>
    </row>
    <row r="171" spans="1:38" ht="15" hidden="1" customHeight="1" x14ac:dyDescent="0.25">
      <c r="A171" s="115">
        <v>130</v>
      </c>
      <c r="B171" s="20" t="s">
        <v>44</v>
      </c>
      <c r="C171" s="15" t="s">
        <v>70</v>
      </c>
      <c r="D171" s="81" t="s">
        <v>46</v>
      </c>
      <c r="E171" s="23">
        <v>37895917</v>
      </c>
      <c r="F171" s="49">
        <v>17530892</v>
      </c>
      <c r="G171" s="16">
        <v>44392</v>
      </c>
      <c r="H171" s="17">
        <v>8</v>
      </c>
      <c r="I171" s="16">
        <v>44424</v>
      </c>
      <c r="J171" s="14" t="s">
        <v>47</v>
      </c>
      <c r="K171" s="56">
        <v>1</v>
      </c>
      <c r="L171" s="14" t="s">
        <v>48</v>
      </c>
      <c r="M171" s="14" t="s">
        <v>49</v>
      </c>
      <c r="N171" s="14" t="s">
        <v>50</v>
      </c>
      <c r="O171" s="15" t="s">
        <v>51</v>
      </c>
      <c r="P171" s="15" t="s">
        <v>200</v>
      </c>
      <c r="Q171" s="15" t="s">
        <v>200</v>
      </c>
      <c r="R171" s="15">
        <v>3108553530</v>
      </c>
      <c r="S171" s="15" t="s">
        <v>201</v>
      </c>
      <c r="T171" s="20" t="s">
        <v>554</v>
      </c>
      <c r="U171" s="22" t="s">
        <v>203</v>
      </c>
      <c r="V171" s="25">
        <v>13311601061662</v>
      </c>
      <c r="W171" s="24" t="s">
        <v>256</v>
      </c>
      <c r="X171" s="15" t="s">
        <v>262</v>
      </c>
      <c r="Y171" s="14">
        <v>2</v>
      </c>
      <c r="Z171" s="26" t="s">
        <v>263</v>
      </c>
      <c r="AA171" s="15" t="s">
        <v>555</v>
      </c>
      <c r="AB171" s="19" t="s">
        <v>59</v>
      </c>
      <c r="AC171" s="20" t="s">
        <v>751</v>
      </c>
      <c r="AD171" s="20" t="s">
        <v>752</v>
      </c>
      <c r="AE171">
        <v>0</v>
      </c>
      <c r="AF171" s="48"/>
      <c r="AG171" s="48"/>
      <c r="AH171" s="48">
        <v>0</v>
      </c>
      <c r="AI171" s="48">
        <v>0</v>
      </c>
      <c r="AJ171" s="48">
        <v>17530892</v>
      </c>
      <c r="AK171" s="48">
        <v>17530892</v>
      </c>
    </row>
    <row r="172" spans="1:38" ht="15" hidden="1" customHeight="1" x14ac:dyDescent="0.25">
      <c r="A172" s="115">
        <v>131</v>
      </c>
      <c r="B172" s="20" t="s">
        <v>44</v>
      </c>
      <c r="C172" s="15" t="s">
        <v>123</v>
      </c>
      <c r="D172" s="81" t="s">
        <v>260</v>
      </c>
      <c r="E172" s="102">
        <v>8516741</v>
      </c>
      <c r="F172" s="185">
        <v>7907101</v>
      </c>
      <c r="G172" s="16">
        <v>44378</v>
      </c>
      <c r="H172" s="17">
        <v>8</v>
      </c>
      <c r="I172" s="16">
        <v>44424</v>
      </c>
      <c r="J172" s="14" t="s">
        <v>47</v>
      </c>
      <c r="K172" s="56">
        <v>1</v>
      </c>
      <c r="L172" s="14" t="s">
        <v>48</v>
      </c>
      <c r="M172" s="14" t="s">
        <v>49</v>
      </c>
      <c r="N172" s="14" t="s">
        <v>50</v>
      </c>
      <c r="O172" s="15" t="s">
        <v>51</v>
      </c>
      <c r="P172" s="15" t="s">
        <v>200</v>
      </c>
      <c r="Q172" s="15" t="s">
        <v>200</v>
      </c>
      <c r="R172" s="15">
        <v>3108553530</v>
      </c>
      <c r="S172" s="15" t="s">
        <v>201</v>
      </c>
      <c r="T172" s="20" t="s">
        <v>556</v>
      </c>
      <c r="U172" s="22" t="s">
        <v>203</v>
      </c>
      <c r="V172" s="25">
        <v>13311601061628</v>
      </c>
      <c r="W172" s="24" t="s">
        <v>250</v>
      </c>
      <c r="X172" s="15" t="s">
        <v>251</v>
      </c>
      <c r="Y172" s="14">
        <v>1</v>
      </c>
      <c r="Z172" s="26" t="s">
        <v>252</v>
      </c>
      <c r="AA172" s="19" t="s">
        <v>557</v>
      </c>
      <c r="AB172" s="19" t="s">
        <v>59</v>
      </c>
      <c r="AC172" s="20" t="s">
        <v>686</v>
      </c>
      <c r="AD172" s="20" t="s">
        <v>60</v>
      </c>
      <c r="AE172" s="20"/>
      <c r="AF172" s="48"/>
      <c r="AG172" s="48"/>
      <c r="AH172" s="48"/>
      <c r="AI172" s="48">
        <v>0</v>
      </c>
      <c r="AJ172" s="48">
        <v>0</v>
      </c>
      <c r="AK172" s="273">
        <v>7907101</v>
      </c>
    </row>
    <row r="173" spans="1:38" ht="15" hidden="1" customHeight="1" x14ac:dyDescent="0.25">
      <c r="A173" s="115">
        <v>131</v>
      </c>
      <c r="B173" s="20" t="s">
        <v>44</v>
      </c>
      <c r="C173" s="15" t="s">
        <v>123</v>
      </c>
      <c r="D173" s="81" t="s">
        <v>260</v>
      </c>
      <c r="E173" s="100">
        <v>8516740</v>
      </c>
      <c r="F173" s="185">
        <v>7907101</v>
      </c>
      <c r="G173" s="16">
        <v>44378</v>
      </c>
      <c r="H173" s="17">
        <v>8</v>
      </c>
      <c r="I173" s="16">
        <v>44424</v>
      </c>
      <c r="J173" s="14" t="s">
        <v>47</v>
      </c>
      <c r="K173" s="56">
        <v>1</v>
      </c>
      <c r="L173" s="14" t="s">
        <v>48</v>
      </c>
      <c r="M173" s="14" t="s">
        <v>49</v>
      </c>
      <c r="N173" s="14" t="s">
        <v>50</v>
      </c>
      <c r="O173" s="15" t="s">
        <v>51</v>
      </c>
      <c r="P173" s="15" t="s">
        <v>200</v>
      </c>
      <c r="Q173" s="15" t="s">
        <v>200</v>
      </c>
      <c r="R173" s="15">
        <v>3108553530</v>
      </c>
      <c r="S173" s="15" t="s">
        <v>201</v>
      </c>
      <c r="T173" s="20" t="s">
        <v>556</v>
      </c>
      <c r="U173" s="22" t="s">
        <v>203</v>
      </c>
      <c r="V173" s="25">
        <v>13311601061628</v>
      </c>
      <c r="W173" s="24" t="s">
        <v>250</v>
      </c>
      <c r="X173" s="132" t="s">
        <v>501</v>
      </c>
      <c r="Y173" s="14">
        <v>2</v>
      </c>
      <c r="Z173" s="26" t="s">
        <v>502</v>
      </c>
      <c r="AA173" s="19" t="s">
        <v>557</v>
      </c>
      <c r="AB173" s="19" t="s">
        <v>59</v>
      </c>
      <c r="AC173" s="20" t="s">
        <v>686</v>
      </c>
      <c r="AD173" s="20" t="s">
        <v>60</v>
      </c>
      <c r="AE173" s="20"/>
      <c r="AF173" s="48"/>
      <c r="AG173" s="48"/>
      <c r="AH173" s="48"/>
      <c r="AI173" s="48">
        <v>0</v>
      </c>
      <c r="AJ173" s="48">
        <v>0</v>
      </c>
      <c r="AK173" s="58">
        <v>7907101</v>
      </c>
    </row>
    <row r="174" spans="1:38" ht="15" hidden="1" customHeight="1" x14ac:dyDescent="0.25">
      <c r="A174" s="115">
        <v>131</v>
      </c>
      <c r="B174" s="20" t="s">
        <v>44</v>
      </c>
      <c r="C174" s="15" t="s">
        <v>123</v>
      </c>
      <c r="D174" s="81" t="s">
        <v>260</v>
      </c>
      <c r="E174" s="100">
        <v>8516741</v>
      </c>
      <c r="F174" s="185">
        <v>7907101</v>
      </c>
      <c r="G174" s="16">
        <v>44378</v>
      </c>
      <c r="H174" s="17">
        <v>8</v>
      </c>
      <c r="I174" s="16">
        <v>44424</v>
      </c>
      <c r="J174" s="14" t="s">
        <v>47</v>
      </c>
      <c r="K174" s="56">
        <v>1</v>
      </c>
      <c r="L174" s="14" t="s">
        <v>48</v>
      </c>
      <c r="M174" s="14" t="s">
        <v>49</v>
      </c>
      <c r="N174" s="14" t="s">
        <v>50</v>
      </c>
      <c r="O174" s="15" t="s">
        <v>51</v>
      </c>
      <c r="P174" s="15" t="s">
        <v>200</v>
      </c>
      <c r="Q174" s="15" t="s">
        <v>200</v>
      </c>
      <c r="R174" s="15">
        <v>3108553530</v>
      </c>
      <c r="S174" s="15" t="s">
        <v>201</v>
      </c>
      <c r="T174" s="20" t="s">
        <v>556</v>
      </c>
      <c r="U174" s="22" t="s">
        <v>203</v>
      </c>
      <c r="V174" s="25">
        <v>13311601061628</v>
      </c>
      <c r="W174" s="24" t="s">
        <v>250</v>
      </c>
      <c r="X174" s="15" t="s">
        <v>506</v>
      </c>
      <c r="Y174" s="14">
        <v>3</v>
      </c>
      <c r="Z174" s="26" t="s">
        <v>507</v>
      </c>
      <c r="AA174" s="19" t="s">
        <v>557</v>
      </c>
      <c r="AB174" s="19" t="s">
        <v>59</v>
      </c>
      <c r="AC174" s="20" t="s">
        <v>686</v>
      </c>
      <c r="AD174" s="20" t="s">
        <v>788</v>
      </c>
      <c r="AE174" s="20"/>
      <c r="AF174" s="48"/>
      <c r="AG174" s="48"/>
      <c r="AH174" s="48"/>
      <c r="AI174" s="48">
        <v>0</v>
      </c>
      <c r="AJ174" s="48">
        <v>0</v>
      </c>
      <c r="AK174" s="58">
        <v>7907101</v>
      </c>
    </row>
    <row r="175" spans="1:38" ht="15" hidden="1" customHeight="1" x14ac:dyDescent="0.25">
      <c r="A175" s="115">
        <v>131</v>
      </c>
      <c r="B175" s="20" t="s">
        <v>44</v>
      </c>
      <c r="C175" s="15" t="s">
        <v>123</v>
      </c>
      <c r="D175" s="81" t="s">
        <v>260</v>
      </c>
      <c r="E175" s="100">
        <v>8516741</v>
      </c>
      <c r="F175" s="185">
        <v>7907100</v>
      </c>
      <c r="G175" s="16">
        <v>44378</v>
      </c>
      <c r="H175" s="17">
        <v>8</v>
      </c>
      <c r="I175" s="16">
        <v>44424</v>
      </c>
      <c r="J175" s="14" t="s">
        <v>47</v>
      </c>
      <c r="K175" s="56">
        <v>1</v>
      </c>
      <c r="L175" s="14" t="s">
        <v>48</v>
      </c>
      <c r="M175" s="14" t="s">
        <v>49</v>
      </c>
      <c r="N175" s="14" t="s">
        <v>50</v>
      </c>
      <c r="O175" s="15" t="s">
        <v>51</v>
      </c>
      <c r="P175" s="15" t="s">
        <v>200</v>
      </c>
      <c r="Q175" s="15" t="s">
        <v>200</v>
      </c>
      <c r="R175" s="15">
        <v>3108553530</v>
      </c>
      <c r="S175" s="15" t="s">
        <v>201</v>
      </c>
      <c r="T175" s="20" t="s">
        <v>556</v>
      </c>
      <c r="U175" s="22" t="s">
        <v>203</v>
      </c>
      <c r="V175" s="25">
        <v>13311601061628</v>
      </c>
      <c r="W175" s="24" t="s">
        <v>250</v>
      </c>
      <c r="X175" s="15" t="s">
        <v>515</v>
      </c>
      <c r="Y175" s="14">
        <v>4</v>
      </c>
      <c r="Z175" s="26" t="s">
        <v>516</v>
      </c>
      <c r="AA175" s="19" t="s">
        <v>557</v>
      </c>
      <c r="AB175" s="19" t="s">
        <v>59</v>
      </c>
      <c r="AC175" s="20" t="s">
        <v>686</v>
      </c>
      <c r="AD175" s="20" t="s">
        <v>60</v>
      </c>
      <c r="AE175" s="20"/>
      <c r="AF175" s="48"/>
      <c r="AG175" s="48"/>
      <c r="AH175" s="48"/>
      <c r="AI175" s="48">
        <v>0</v>
      </c>
      <c r="AJ175" s="48">
        <v>0</v>
      </c>
      <c r="AK175" s="58">
        <v>7907100</v>
      </c>
    </row>
    <row r="176" spans="1:38" ht="15" hidden="1" customHeight="1" x14ac:dyDescent="0.25">
      <c r="A176" s="115">
        <v>132</v>
      </c>
      <c r="B176" s="20" t="s">
        <v>44</v>
      </c>
      <c r="C176" s="15" t="s">
        <v>104</v>
      </c>
      <c r="D176" s="81" t="s">
        <v>558</v>
      </c>
      <c r="E176" s="102">
        <v>296763006</v>
      </c>
      <c r="F176" s="185">
        <f>296763006+38000000+192564</f>
        <v>334955570</v>
      </c>
      <c r="G176" s="16">
        <v>44378</v>
      </c>
      <c r="H176" s="17">
        <v>8</v>
      </c>
      <c r="I176" s="16">
        <v>44413</v>
      </c>
      <c r="J176" s="56" t="s">
        <v>47</v>
      </c>
      <c r="K176" s="56">
        <v>5</v>
      </c>
      <c r="L176" s="14" t="s">
        <v>48</v>
      </c>
      <c r="M176" s="14" t="s">
        <v>49</v>
      </c>
      <c r="N176" s="14" t="s">
        <v>50</v>
      </c>
      <c r="O176" s="15" t="s">
        <v>51</v>
      </c>
      <c r="P176" s="15" t="s">
        <v>200</v>
      </c>
      <c r="Q176" s="15" t="s">
        <v>200</v>
      </c>
      <c r="R176" s="15">
        <v>3108553530</v>
      </c>
      <c r="S176" s="15" t="s">
        <v>201</v>
      </c>
      <c r="T176" s="20" t="s">
        <v>559</v>
      </c>
      <c r="U176" s="22" t="s">
        <v>203</v>
      </c>
      <c r="V176" s="25">
        <v>13311601061628</v>
      </c>
      <c r="W176" s="24" t="s">
        <v>250</v>
      </c>
      <c r="X176" s="15" t="s">
        <v>251</v>
      </c>
      <c r="Y176" s="14">
        <v>1</v>
      </c>
      <c r="Z176" s="26" t="s">
        <v>252</v>
      </c>
      <c r="AA176" s="19" t="s">
        <v>560</v>
      </c>
      <c r="AB176" s="19" t="s">
        <v>59</v>
      </c>
      <c r="AC176" s="20" t="s">
        <v>693</v>
      </c>
      <c r="AD176" s="20" t="s">
        <v>60</v>
      </c>
      <c r="AE176" s="20"/>
      <c r="AF176" s="48"/>
      <c r="AG176" s="48"/>
      <c r="AH176" s="48"/>
      <c r="AI176" s="48">
        <v>0</v>
      </c>
      <c r="AJ176" s="22">
        <v>296763006</v>
      </c>
      <c r="AK176" s="275">
        <v>296763006</v>
      </c>
    </row>
    <row r="177" spans="1:38" ht="15" hidden="1" customHeight="1" x14ac:dyDescent="0.25">
      <c r="A177" s="115">
        <v>132</v>
      </c>
      <c r="B177" s="20" t="s">
        <v>44</v>
      </c>
      <c r="C177" s="15" t="s">
        <v>104</v>
      </c>
      <c r="D177" s="81" t="s">
        <v>558</v>
      </c>
      <c r="E177" s="100">
        <v>152745665</v>
      </c>
      <c r="F177" s="185">
        <v>152745665</v>
      </c>
      <c r="G177" s="16">
        <v>44378</v>
      </c>
      <c r="H177" s="17">
        <v>8</v>
      </c>
      <c r="I177" s="16">
        <v>44413</v>
      </c>
      <c r="J177" s="56" t="s">
        <v>47</v>
      </c>
      <c r="K177" s="56">
        <v>5</v>
      </c>
      <c r="L177" s="14" t="s">
        <v>48</v>
      </c>
      <c r="M177" s="14" t="s">
        <v>49</v>
      </c>
      <c r="N177" s="14" t="s">
        <v>50</v>
      </c>
      <c r="O177" s="15" t="s">
        <v>51</v>
      </c>
      <c r="P177" s="15" t="s">
        <v>200</v>
      </c>
      <c r="Q177" s="15" t="s">
        <v>200</v>
      </c>
      <c r="R177" s="15">
        <v>3108553530</v>
      </c>
      <c r="S177" s="15" t="s">
        <v>201</v>
      </c>
      <c r="T177" s="20" t="s">
        <v>559</v>
      </c>
      <c r="U177" s="22" t="s">
        <v>203</v>
      </c>
      <c r="V177" s="25">
        <v>13311601061628</v>
      </c>
      <c r="W177" s="24" t="s">
        <v>250</v>
      </c>
      <c r="X177" s="15" t="s">
        <v>501</v>
      </c>
      <c r="Y177" s="14">
        <v>2</v>
      </c>
      <c r="Z177" s="26" t="s">
        <v>502</v>
      </c>
      <c r="AA177" s="19" t="s">
        <v>560</v>
      </c>
      <c r="AB177" s="19" t="s">
        <v>59</v>
      </c>
      <c r="AC177" s="20" t="s">
        <v>693</v>
      </c>
      <c r="AD177" s="20" t="s">
        <v>60</v>
      </c>
      <c r="AE177" s="20"/>
      <c r="AF177" s="48"/>
      <c r="AG177" s="48"/>
      <c r="AH177" s="48"/>
      <c r="AI177" s="48">
        <v>0</v>
      </c>
      <c r="AJ177" s="22">
        <v>152745665</v>
      </c>
      <c r="AK177" s="22">
        <v>152745665</v>
      </c>
    </row>
    <row r="178" spans="1:38" ht="15" hidden="1" customHeight="1" x14ac:dyDescent="0.25">
      <c r="A178" s="115">
        <v>132</v>
      </c>
      <c r="B178" s="20" t="s">
        <v>44</v>
      </c>
      <c r="C178" s="15" t="s">
        <v>104</v>
      </c>
      <c r="D178" s="81" t="s">
        <v>558</v>
      </c>
      <c r="E178" s="100">
        <v>130924855</v>
      </c>
      <c r="F178" s="185">
        <v>130924855</v>
      </c>
      <c r="G178" s="16">
        <v>44378</v>
      </c>
      <c r="H178" s="17">
        <v>8</v>
      </c>
      <c r="I178" s="16">
        <v>44413</v>
      </c>
      <c r="J178" s="56" t="s">
        <v>47</v>
      </c>
      <c r="K178" s="56">
        <v>5</v>
      </c>
      <c r="L178" s="14" t="s">
        <v>48</v>
      </c>
      <c r="M178" s="14" t="s">
        <v>49</v>
      </c>
      <c r="N178" s="14" t="s">
        <v>50</v>
      </c>
      <c r="O178" s="15" t="s">
        <v>51</v>
      </c>
      <c r="P178" s="15" t="s">
        <v>200</v>
      </c>
      <c r="Q178" s="15" t="s">
        <v>200</v>
      </c>
      <c r="R178" s="15">
        <v>3108553530</v>
      </c>
      <c r="S178" s="15" t="s">
        <v>201</v>
      </c>
      <c r="T178" s="20" t="s">
        <v>559</v>
      </c>
      <c r="U178" s="22" t="s">
        <v>203</v>
      </c>
      <c r="V178" s="25">
        <v>13311601061628</v>
      </c>
      <c r="W178" s="24" t="s">
        <v>250</v>
      </c>
      <c r="X178" s="15" t="s">
        <v>506</v>
      </c>
      <c r="Y178" s="14">
        <v>3</v>
      </c>
      <c r="Z178" s="26" t="s">
        <v>507</v>
      </c>
      <c r="AA178" s="19" t="s">
        <v>560</v>
      </c>
      <c r="AB178" s="19" t="s">
        <v>59</v>
      </c>
      <c r="AC178" s="20" t="s">
        <v>693</v>
      </c>
      <c r="AD178" s="20" t="s">
        <v>693</v>
      </c>
      <c r="AE178" s="20"/>
      <c r="AF178" s="48"/>
      <c r="AG178" s="48"/>
      <c r="AH178" s="48"/>
      <c r="AI178" s="48">
        <v>0</v>
      </c>
      <c r="AJ178" s="22">
        <v>130924855</v>
      </c>
      <c r="AK178" s="22">
        <v>130924855</v>
      </c>
    </row>
    <row r="179" spans="1:38" ht="15" hidden="1" customHeight="1" x14ac:dyDescent="0.25">
      <c r="A179" s="115">
        <v>132</v>
      </c>
      <c r="B179" s="20" t="s">
        <v>44</v>
      </c>
      <c r="C179" s="15" t="s">
        <v>104</v>
      </c>
      <c r="D179" s="81" t="s">
        <v>558</v>
      </c>
      <c r="E179" s="100">
        <v>174566474</v>
      </c>
      <c r="F179" s="185">
        <v>174566474</v>
      </c>
      <c r="G179" s="16">
        <v>44378</v>
      </c>
      <c r="H179" s="17">
        <v>8</v>
      </c>
      <c r="I179" s="16">
        <v>44413</v>
      </c>
      <c r="J179" s="56" t="s">
        <v>47</v>
      </c>
      <c r="K179" s="56">
        <v>5</v>
      </c>
      <c r="L179" s="14" t="s">
        <v>48</v>
      </c>
      <c r="M179" s="14" t="s">
        <v>49</v>
      </c>
      <c r="N179" s="14" t="s">
        <v>50</v>
      </c>
      <c r="O179" s="15" t="s">
        <v>51</v>
      </c>
      <c r="P179" s="15" t="s">
        <v>200</v>
      </c>
      <c r="Q179" s="15" t="s">
        <v>200</v>
      </c>
      <c r="R179" s="15">
        <v>3108553530</v>
      </c>
      <c r="S179" s="15" t="s">
        <v>201</v>
      </c>
      <c r="T179" s="20" t="s">
        <v>559</v>
      </c>
      <c r="U179" s="22" t="s">
        <v>203</v>
      </c>
      <c r="V179" s="25">
        <v>13311601061628</v>
      </c>
      <c r="W179" s="24" t="s">
        <v>250</v>
      </c>
      <c r="X179" s="15" t="s">
        <v>515</v>
      </c>
      <c r="Y179" s="14">
        <v>4</v>
      </c>
      <c r="Z179" s="26" t="s">
        <v>516</v>
      </c>
      <c r="AA179" s="19" t="s">
        <v>560</v>
      </c>
      <c r="AB179" s="19" t="s">
        <v>59</v>
      </c>
      <c r="AC179" s="20" t="s">
        <v>693</v>
      </c>
      <c r="AD179" s="20" t="s">
        <v>60</v>
      </c>
      <c r="AE179" s="20"/>
      <c r="AF179" s="48"/>
      <c r="AG179" s="48"/>
      <c r="AH179" s="48"/>
      <c r="AI179" s="48">
        <v>0</v>
      </c>
      <c r="AJ179" s="22">
        <v>174566474</v>
      </c>
      <c r="AK179" s="22">
        <v>174566474</v>
      </c>
    </row>
    <row r="180" spans="1:38" ht="15" hidden="1" customHeight="1" x14ac:dyDescent="0.25">
      <c r="A180" s="115">
        <v>133</v>
      </c>
      <c r="B180" s="20" t="s">
        <v>44</v>
      </c>
      <c r="C180" s="15" t="s">
        <v>45</v>
      </c>
      <c r="D180" s="81" t="s">
        <v>260</v>
      </c>
      <c r="E180" s="23">
        <v>5026750</v>
      </c>
      <c r="F180" s="185">
        <v>4600000</v>
      </c>
      <c r="G180" s="16">
        <v>44392</v>
      </c>
      <c r="H180" s="17">
        <v>8</v>
      </c>
      <c r="I180" s="16">
        <v>44417</v>
      </c>
      <c r="J180" s="14" t="s">
        <v>47</v>
      </c>
      <c r="K180" s="56">
        <v>1</v>
      </c>
      <c r="L180" s="14" t="s">
        <v>48</v>
      </c>
      <c r="M180" s="14" t="s">
        <v>49</v>
      </c>
      <c r="N180" s="14" t="s">
        <v>50</v>
      </c>
      <c r="O180" s="15" t="s">
        <v>51</v>
      </c>
      <c r="P180" s="15" t="s">
        <v>200</v>
      </c>
      <c r="Q180" s="15" t="s">
        <v>200</v>
      </c>
      <c r="R180" s="15">
        <v>3108553530</v>
      </c>
      <c r="S180" s="15" t="s">
        <v>201</v>
      </c>
      <c r="T180" s="20" t="s">
        <v>561</v>
      </c>
      <c r="U180" s="22" t="s">
        <v>203</v>
      </c>
      <c r="V180" s="25">
        <v>13311601061628</v>
      </c>
      <c r="W180" s="24" t="s">
        <v>250</v>
      </c>
      <c r="X180" s="15" t="s">
        <v>251</v>
      </c>
      <c r="Y180" s="14">
        <v>1</v>
      </c>
      <c r="Z180" s="26" t="s">
        <v>252</v>
      </c>
      <c r="AA180" s="19" t="s">
        <v>562</v>
      </c>
      <c r="AB180" s="19" t="s">
        <v>59</v>
      </c>
      <c r="AC180" s="20" t="s">
        <v>694</v>
      </c>
      <c r="AD180" s="20" t="s">
        <v>727</v>
      </c>
      <c r="AE180" s="20"/>
      <c r="AF180" s="48"/>
      <c r="AG180" s="48"/>
      <c r="AH180" s="48"/>
      <c r="AI180" s="48">
        <v>0</v>
      </c>
      <c r="AJ180" s="48">
        <v>4600000</v>
      </c>
      <c r="AK180" s="274">
        <v>4600000</v>
      </c>
    </row>
    <row r="181" spans="1:38" ht="15" hidden="1" customHeight="1" x14ac:dyDescent="0.25">
      <c r="A181" s="115">
        <v>133</v>
      </c>
      <c r="B181" s="20" t="s">
        <v>44</v>
      </c>
      <c r="C181" s="15" t="s">
        <v>45</v>
      </c>
      <c r="D181" s="81" t="s">
        <v>260</v>
      </c>
      <c r="E181" s="23">
        <v>5026750</v>
      </c>
      <c r="F181" s="185">
        <v>4600000</v>
      </c>
      <c r="G181" s="16">
        <v>44392</v>
      </c>
      <c r="H181" s="17">
        <v>8</v>
      </c>
      <c r="I181" s="16">
        <v>44417</v>
      </c>
      <c r="J181" s="14" t="s">
        <v>47</v>
      </c>
      <c r="K181" s="56">
        <v>1</v>
      </c>
      <c r="L181" s="14" t="s">
        <v>48</v>
      </c>
      <c r="M181" s="14" t="s">
        <v>49</v>
      </c>
      <c r="N181" s="14" t="s">
        <v>50</v>
      </c>
      <c r="O181" s="15" t="s">
        <v>51</v>
      </c>
      <c r="P181" s="15" t="s">
        <v>200</v>
      </c>
      <c r="Q181" s="15" t="s">
        <v>200</v>
      </c>
      <c r="R181" s="15">
        <v>3108553530</v>
      </c>
      <c r="S181" s="15" t="s">
        <v>201</v>
      </c>
      <c r="T181" s="20" t="s">
        <v>561</v>
      </c>
      <c r="U181" s="22" t="s">
        <v>203</v>
      </c>
      <c r="V181" s="25">
        <v>13311601061628</v>
      </c>
      <c r="W181" s="24" t="s">
        <v>250</v>
      </c>
      <c r="X181" s="15" t="s">
        <v>501</v>
      </c>
      <c r="Y181" s="14">
        <v>2</v>
      </c>
      <c r="Z181" s="26" t="s">
        <v>502</v>
      </c>
      <c r="AA181" s="19" t="s">
        <v>562</v>
      </c>
      <c r="AB181" s="19" t="s">
        <v>59</v>
      </c>
      <c r="AC181" s="20" t="s">
        <v>694</v>
      </c>
      <c r="AD181" s="20" t="s">
        <v>727</v>
      </c>
      <c r="AE181" s="20"/>
      <c r="AF181" s="48"/>
      <c r="AG181" s="48"/>
      <c r="AH181" s="48"/>
      <c r="AI181" s="48">
        <v>0</v>
      </c>
      <c r="AJ181" s="48">
        <v>4600000</v>
      </c>
      <c r="AK181" s="48">
        <v>4600000</v>
      </c>
    </row>
    <row r="182" spans="1:38" ht="15" hidden="1" customHeight="1" x14ac:dyDescent="0.25">
      <c r="A182" s="115">
        <v>133</v>
      </c>
      <c r="B182" s="20" t="s">
        <v>44</v>
      </c>
      <c r="C182" s="15" t="s">
        <v>45</v>
      </c>
      <c r="D182" s="81" t="s">
        <v>260</v>
      </c>
      <c r="E182" s="23">
        <v>5026750</v>
      </c>
      <c r="F182" s="185">
        <v>4600000</v>
      </c>
      <c r="G182" s="16">
        <v>44392</v>
      </c>
      <c r="H182" s="17">
        <v>8</v>
      </c>
      <c r="I182" s="16">
        <v>44417</v>
      </c>
      <c r="J182" s="14" t="s">
        <v>47</v>
      </c>
      <c r="K182" s="56">
        <v>1</v>
      </c>
      <c r="L182" s="14" t="s">
        <v>48</v>
      </c>
      <c r="M182" s="14" t="s">
        <v>49</v>
      </c>
      <c r="N182" s="14" t="s">
        <v>50</v>
      </c>
      <c r="O182" s="15" t="s">
        <v>51</v>
      </c>
      <c r="P182" s="15" t="s">
        <v>200</v>
      </c>
      <c r="Q182" s="15" t="s">
        <v>200</v>
      </c>
      <c r="R182" s="15">
        <v>3108553530</v>
      </c>
      <c r="S182" s="15" t="s">
        <v>201</v>
      </c>
      <c r="T182" s="20" t="s">
        <v>561</v>
      </c>
      <c r="U182" s="22" t="s">
        <v>203</v>
      </c>
      <c r="V182" s="25">
        <v>13311601061628</v>
      </c>
      <c r="W182" s="24" t="s">
        <v>250</v>
      </c>
      <c r="X182" s="15" t="s">
        <v>506</v>
      </c>
      <c r="Y182" s="14">
        <v>3</v>
      </c>
      <c r="Z182" s="26" t="s">
        <v>507</v>
      </c>
      <c r="AA182" s="19" t="s">
        <v>562</v>
      </c>
      <c r="AB182" s="19" t="s">
        <v>59</v>
      </c>
      <c r="AC182" s="20" t="s">
        <v>694</v>
      </c>
      <c r="AD182" s="20" t="s">
        <v>727</v>
      </c>
      <c r="AE182" s="20"/>
      <c r="AF182" s="48"/>
      <c r="AG182" s="48"/>
      <c r="AH182" s="48"/>
      <c r="AI182" s="48">
        <v>0</v>
      </c>
      <c r="AJ182" s="48">
        <v>4600000</v>
      </c>
      <c r="AK182" s="48">
        <v>4600000</v>
      </c>
    </row>
    <row r="183" spans="1:38" ht="15" hidden="1" customHeight="1" x14ac:dyDescent="0.25">
      <c r="A183" s="115">
        <v>133</v>
      </c>
      <c r="B183" s="20" t="s">
        <v>44</v>
      </c>
      <c r="C183" s="15" t="s">
        <v>45</v>
      </c>
      <c r="D183" s="81" t="s">
        <v>260</v>
      </c>
      <c r="E183" s="103">
        <v>5026750</v>
      </c>
      <c r="F183" s="185">
        <v>4600000</v>
      </c>
      <c r="G183" s="16">
        <v>44392</v>
      </c>
      <c r="H183" s="17">
        <v>8</v>
      </c>
      <c r="I183" s="16">
        <v>44417</v>
      </c>
      <c r="J183" s="14" t="s">
        <v>47</v>
      </c>
      <c r="K183" s="56">
        <v>1</v>
      </c>
      <c r="L183" s="14" t="s">
        <v>48</v>
      </c>
      <c r="M183" s="14" t="s">
        <v>49</v>
      </c>
      <c r="N183" s="14" t="s">
        <v>50</v>
      </c>
      <c r="O183" s="15" t="s">
        <v>51</v>
      </c>
      <c r="P183" s="15" t="s">
        <v>200</v>
      </c>
      <c r="Q183" s="15" t="s">
        <v>200</v>
      </c>
      <c r="R183" s="15">
        <v>3108553530</v>
      </c>
      <c r="S183" s="15" t="s">
        <v>201</v>
      </c>
      <c r="T183" s="20" t="s">
        <v>561</v>
      </c>
      <c r="U183" s="22" t="s">
        <v>203</v>
      </c>
      <c r="V183" s="25">
        <v>13311601061628</v>
      </c>
      <c r="W183" s="24" t="s">
        <v>250</v>
      </c>
      <c r="X183" s="15" t="s">
        <v>515</v>
      </c>
      <c r="Y183" s="14">
        <v>4</v>
      </c>
      <c r="Z183" s="26" t="s">
        <v>516</v>
      </c>
      <c r="AA183" s="19" t="s">
        <v>562</v>
      </c>
      <c r="AB183" s="19" t="s">
        <v>59</v>
      </c>
      <c r="AC183" s="20" t="s">
        <v>694</v>
      </c>
      <c r="AD183" s="20" t="s">
        <v>727</v>
      </c>
      <c r="AE183" s="20"/>
      <c r="AF183" s="48"/>
      <c r="AG183" s="48"/>
      <c r="AH183" s="48"/>
      <c r="AI183" s="48">
        <v>0</v>
      </c>
      <c r="AJ183" s="48">
        <v>4600000</v>
      </c>
      <c r="AK183" s="48">
        <v>4600000</v>
      </c>
    </row>
    <row r="184" spans="1:38" ht="15" hidden="1" customHeight="1" x14ac:dyDescent="0.25">
      <c r="A184" s="116">
        <v>134</v>
      </c>
      <c r="B184" s="20" t="s">
        <v>44</v>
      </c>
      <c r="C184" s="15" t="s">
        <v>104</v>
      </c>
      <c r="D184" s="15" t="s">
        <v>199</v>
      </c>
      <c r="E184" s="103">
        <v>0</v>
      </c>
      <c r="F184" s="49">
        <v>0</v>
      </c>
      <c r="G184" s="16">
        <v>44378</v>
      </c>
      <c r="H184" s="17">
        <v>8</v>
      </c>
      <c r="I184" s="16">
        <v>44413</v>
      </c>
      <c r="J184" s="56" t="s">
        <v>47</v>
      </c>
      <c r="K184" s="56">
        <v>16</v>
      </c>
      <c r="L184" s="14" t="s">
        <v>48</v>
      </c>
      <c r="M184" s="14" t="s">
        <v>49</v>
      </c>
      <c r="N184" s="14" t="s">
        <v>50</v>
      </c>
      <c r="O184" s="15" t="s">
        <v>51</v>
      </c>
      <c r="P184" s="15" t="s">
        <v>200</v>
      </c>
      <c r="Q184" s="15" t="s">
        <v>200</v>
      </c>
      <c r="R184" s="15">
        <v>3108553530</v>
      </c>
      <c r="S184" s="15" t="s">
        <v>201</v>
      </c>
      <c r="T184" s="20" t="s">
        <v>563</v>
      </c>
      <c r="U184" s="22" t="s">
        <v>49</v>
      </c>
      <c r="V184" s="25" t="s">
        <v>49</v>
      </c>
      <c r="W184" s="24" t="s">
        <v>49</v>
      </c>
      <c r="X184" s="15" t="s">
        <v>564</v>
      </c>
      <c r="Y184" s="14"/>
      <c r="Z184" s="26"/>
      <c r="AA184" s="19"/>
      <c r="AB184" s="19"/>
      <c r="AC184" s="20" t="s">
        <v>60</v>
      </c>
      <c r="AD184" s="20" t="s">
        <v>60</v>
      </c>
      <c r="AE184" s="20"/>
      <c r="AF184" s="48"/>
      <c r="AG184" s="48"/>
      <c r="AH184" s="48"/>
      <c r="AI184" s="48"/>
      <c r="AJ184" s="48"/>
      <c r="AK184" s="48"/>
    </row>
    <row r="185" spans="1:38" ht="15" hidden="1" customHeight="1" x14ac:dyDescent="0.25">
      <c r="A185" s="116">
        <v>135</v>
      </c>
      <c r="B185" s="20" t="s">
        <v>44</v>
      </c>
      <c r="C185" s="15" t="s">
        <v>104</v>
      </c>
      <c r="D185" s="15" t="s">
        <v>346</v>
      </c>
      <c r="E185" s="53">
        <v>17500000</v>
      </c>
      <c r="F185" s="58">
        <f>14000000+3266667</f>
        <v>17266667</v>
      </c>
      <c r="G185" s="104">
        <v>44392</v>
      </c>
      <c r="H185" s="17">
        <v>7</v>
      </c>
      <c r="I185" s="16">
        <v>44410</v>
      </c>
      <c r="J185" s="56" t="s">
        <v>47</v>
      </c>
      <c r="K185" s="56">
        <v>5</v>
      </c>
      <c r="L185" s="14" t="s">
        <v>48</v>
      </c>
      <c r="M185" s="14" t="s">
        <v>49</v>
      </c>
      <c r="N185" s="14" t="s">
        <v>50</v>
      </c>
      <c r="O185" s="15" t="s">
        <v>51</v>
      </c>
      <c r="P185" s="15" t="s">
        <v>200</v>
      </c>
      <c r="Q185" s="15" t="s">
        <v>200</v>
      </c>
      <c r="R185" s="15">
        <v>3108553530</v>
      </c>
      <c r="S185" s="15" t="s">
        <v>201</v>
      </c>
      <c r="T185" s="20" t="s">
        <v>565</v>
      </c>
      <c r="U185" s="22" t="s">
        <v>203</v>
      </c>
      <c r="V185" s="25">
        <v>13311605572021</v>
      </c>
      <c r="W185" s="15" t="s">
        <v>312</v>
      </c>
      <c r="X185" s="15" t="s">
        <v>323</v>
      </c>
      <c r="Y185" s="14">
        <v>1</v>
      </c>
      <c r="Z185" s="26" t="s">
        <v>324</v>
      </c>
      <c r="AA185" s="15" t="s">
        <v>325</v>
      </c>
      <c r="AB185" s="19" t="s">
        <v>59</v>
      </c>
      <c r="AC185" s="20" t="s">
        <v>713</v>
      </c>
      <c r="AD185" s="20" t="s">
        <v>656</v>
      </c>
      <c r="AE185" s="20"/>
      <c r="AF185" s="48"/>
      <c r="AG185" s="48"/>
      <c r="AH185" s="48"/>
      <c r="AI185" s="48"/>
      <c r="AJ185" s="58">
        <v>14000000</v>
      </c>
      <c r="AK185" s="58">
        <f>14000000+3266667</f>
        <v>17266667</v>
      </c>
      <c r="AL185" s="48"/>
    </row>
    <row r="186" spans="1:38" ht="15" hidden="1" customHeight="1" x14ac:dyDescent="0.25">
      <c r="A186" s="116">
        <v>136</v>
      </c>
      <c r="B186" s="20" t="s">
        <v>44</v>
      </c>
      <c r="C186" s="15" t="s">
        <v>104</v>
      </c>
      <c r="D186" s="15" t="s">
        <v>319</v>
      </c>
      <c r="E186" s="53">
        <v>25000000</v>
      </c>
      <c r="F186" s="58">
        <f>20000000+4833333</f>
        <v>24833333</v>
      </c>
      <c r="G186" s="104">
        <v>44392</v>
      </c>
      <c r="H186" s="17">
        <v>7</v>
      </c>
      <c r="I186" s="16">
        <v>44410</v>
      </c>
      <c r="J186" s="56" t="s">
        <v>47</v>
      </c>
      <c r="K186" s="56">
        <v>5</v>
      </c>
      <c r="L186" s="14" t="s">
        <v>48</v>
      </c>
      <c r="M186" s="14" t="s">
        <v>49</v>
      </c>
      <c r="N186" s="14" t="s">
        <v>50</v>
      </c>
      <c r="O186" s="15" t="s">
        <v>51</v>
      </c>
      <c r="P186" s="15" t="s">
        <v>200</v>
      </c>
      <c r="Q186" s="15" t="s">
        <v>200</v>
      </c>
      <c r="R186" s="15">
        <v>3108553530</v>
      </c>
      <c r="S186" s="15" t="s">
        <v>201</v>
      </c>
      <c r="T186" s="20" t="s">
        <v>566</v>
      </c>
      <c r="U186" s="22" t="s">
        <v>203</v>
      </c>
      <c r="V186" s="25">
        <v>13311605572021</v>
      </c>
      <c r="W186" s="15" t="s">
        <v>312</v>
      </c>
      <c r="X186" s="15" t="s">
        <v>323</v>
      </c>
      <c r="Y186" s="14">
        <v>1</v>
      </c>
      <c r="Z186" s="26" t="s">
        <v>324</v>
      </c>
      <c r="AA186" s="15" t="s">
        <v>325</v>
      </c>
      <c r="AB186" s="19" t="s">
        <v>59</v>
      </c>
      <c r="AC186" s="20" t="s">
        <v>714</v>
      </c>
      <c r="AD186" s="20" t="s">
        <v>658</v>
      </c>
      <c r="AE186" s="20"/>
      <c r="AF186" s="48"/>
      <c r="AG186" s="48"/>
      <c r="AH186" s="48"/>
      <c r="AI186" s="48"/>
      <c r="AJ186" s="58">
        <v>20000000</v>
      </c>
      <c r="AK186" s="58">
        <f>20000000+4833333</f>
        <v>24833333</v>
      </c>
      <c r="AL186" s="48"/>
    </row>
    <row r="187" spans="1:38" ht="15" hidden="1" customHeight="1" x14ac:dyDescent="0.25">
      <c r="A187" s="116">
        <v>137</v>
      </c>
      <c r="B187" s="20" t="s">
        <v>44</v>
      </c>
      <c r="C187" s="15" t="s">
        <v>104</v>
      </c>
      <c r="D187" s="15" t="s">
        <v>319</v>
      </c>
      <c r="E187" s="53">
        <v>35100000</v>
      </c>
      <c r="F187" s="48">
        <f>34454500+645500+3120000</f>
        <v>38220000</v>
      </c>
      <c r="G187" s="104">
        <v>44392</v>
      </c>
      <c r="H187" s="17">
        <v>7</v>
      </c>
      <c r="I187" s="16">
        <v>44410</v>
      </c>
      <c r="J187" s="56" t="s">
        <v>101</v>
      </c>
      <c r="K187" s="56">
        <f>4.5*30</f>
        <v>135</v>
      </c>
      <c r="L187" s="14" t="s">
        <v>48</v>
      </c>
      <c r="M187" s="14" t="s">
        <v>49</v>
      </c>
      <c r="N187" s="14" t="s">
        <v>50</v>
      </c>
      <c r="O187" s="15" t="s">
        <v>51</v>
      </c>
      <c r="P187" s="15" t="s">
        <v>200</v>
      </c>
      <c r="Q187" s="15" t="s">
        <v>200</v>
      </c>
      <c r="R187" s="15">
        <v>3108553530</v>
      </c>
      <c r="S187" s="15" t="s">
        <v>201</v>
      </c>
      <c r="T187" s="20" t="s">
        <v>567</v>
      </c>
      <c r="U187" s="22" t="s">
        <v>203</v>
      </c>
      <c r="V187" s="25">
        <v>13311605572021</v>
      </c>
      <c r="W187" s="15" t="s">
        <v>312</v>
      </c>
      <c r="X187" s="15" t="s">
        <v>323</v>
      </c>
      <c r="Y187" s="14">
        <v>1</v>
      </c>
      <c r="Z187" s="26" t="s">
        <v>324</v>
      </c>
      <c r="AA187" s="15" t="s">
        <v>325</v>
      </c>
      <c r="AB187" s="19" t="s">
        <v>59</v>
      </c>
      <c r="AC187" s="20" t="s">
        <v>715</v>
      </c>
      <c r="AD187" s="20" t="s">
        <v>657</v>
      </c>
      <c r="AE187" s="20"/>
      <c r="AF187" s="48"/>
      <c r="AG187" s="48"/>
      <c r="AH187" s="48"/>
      <c r="AI187" s="48"/>
      <c r="AJ187" s="48">
        <f>34454500+645500</f>
        <v>35100000</v>
      </c>
      <c r="AK187" s="48">
        <f>34454500+645500+3120000</f>
        <v>38220000</v>
      </c>
      <c r="AL187" s="48"/>
    </row>
    <row r="188" spans="1:38" ht="15" hidden="1" customHeight="1" x14ac:dyDescent="0.25">
      <c r="A188" s="116">
        <v>138</v>
      </c>
      <c r="B188" s="20" t="s">
        <v>44</v>
      </c>
      <c r="C188" s="15" t="s">
        <v>104</v>
      </c>
      <c r="D188" s="15" t="s">
        <v>319</v>
      </c>
      <c r="E188" s="53">
        <v>18100000</v>
      </c>
      <c r="F188" s="49">
        <v>18100000</v>
      </c>
      <c r="G188" s="104">
        <v>44392</v>
      </c>
      <c r="H188" s="17">
        <v>7</v>
      </c>
      <c r="I188" s="16">
        <v>44410</v>
      </c>
      <c r="J188" s="56" t="s">
        <v>47</v>
      </c>
      <c r="K188" s="56">
        <v>4</v>
      </c>
      <c r="L188" s="14" t="s">
        <v>48</v>
      </c>
      <c r="M188" s="14" t="s">
        <v>49</v>
      </c>
      <c r="N188" s="14" t="s">
        <v>50</v>
      </c>
      <c r="O188" s="15" t="s">
        <v>51</v>
      </c>
      <c r="P188" s="15" t="s">
        <v>200</v>
      </c>
      <c r="Q188" s="15" t="s">
        <v>200</v>
      </c>
      <c r="R188" s="15">
        <v>3108553530</v>
      </c>
      <c r="S188" s="15" t="s">
        <v>201</v>
      </c>
      <c r="T188" s="112" t="s">
        <v>568</v>
      </c>
      <c r="U188" s="22" t="s">
        <v>203</v>
      </c>
      <c r="V188" s="25">
        <v>13311605572023</v>
      </c>
      <c r="W188" s="15" t="s">
        <v>316</v>
      </c>
      <c r="X188" s="15" t="s">
        <v>317</v>
      </c>
      <c r="Y188" s="14">
        <v>1</v>
      </c>
      <c r="Z188" s="18" t="s">
        <v>318</v>
      </c>
      <c r="AA188" s="19" t="s">
        <v>325</v>
      </c>
      <c r="AB188" s="19" t="s">
        <v>59</v>
      </c>
      <c r="AC188" s="20" t="s">
        <v>708</v>
      </c>
      <c r="AD188" s="20" t="s">
        <v>654</v>
      </c>
      <c r="AE188" s="20"/>
      <c r="AF188" s="48"/>
      <c r="AG188" s="48"/>
      <c r="AH188" s="48"/>
      <c r="AI188" s="48"/>
      <c r="AJ188" s="48">
        <v>18100000</v>
      </c>
      <c r="AK188" s="48">
        <v>18100000</v>
      </c>
      <c r="AL188" s="48"/>
    </row>
    <row r="189" spans="1:38" ht="15" hidden="1" customHeight="1" x14ac:dyDescent="0.25">
      <c r="A189" s="116">
        <v>139</v>
      </c>
      <c r="B189" s="20" t="s">
        <v>44</v>
      </c>
      <c r="C189" s="15" t="s">
        <v>104</v>
      </c>
      <c r="D189" s="15" t="s">
        <v>319</v>
      </c>
      <c r="E189" s="53">
        <v>18100000</v>
      </c>
      <c r="F189" s="48">
        <f>18100000+4525000</f>
        <v>22625000</v>
      </c>
      <c r="G189" s="104">
        <v>44392</v>
      </c>
      <c r="H189" s="17">
        <v>7</v>
      </c>
      <c r="I189" s="16">
        <v>44410</v>
      </c>
      <c r="J189" s="56" t="s">
        <v>47</v>
      </c>
      <c r="K189" s="56">
        <v>4</v>
      </c>
      <c r="L189" s="14" t="s">
        <v>48</v>
      </c>
      <c r="M189" s="14" t="s">
        <v>49</v>
      </c>
      <c r="N189" s="14" t="s">
        <v>50</v>
      </c>
      <c r="O189" s="15" t="s">
        <v>51</v>
      </c>
      <c r="P189" s="15" t="s">
        <v>200</v>
      </c>
      <c r="Q189" s="15" t="s">
        <v>200</v>
      </c>
      <c r="R189" s="15">
        <v>3108553530</v>
      </c>
      <c r="S189" s="15" t="s">
        <v>201</v>
      </c>
      <c r="T189" s="20" t="s">
        <v>569</v>
      </c>
      <c r="U189" s="22" t="s">
        <v>203</v>
      </c>
      <c r="V189" s="25">
        <v>13311605572023</v>
      </c>
      <c r="W189" s="15" t="s">
        <v>316</v>
      </c>
      <c r="X189" s="15" t="s">
        <v>317</v>
      </c>
      <c r="Y189" s="14">
        <v>1</v>
      </c>
      <c r="Z189" s="18" t="s">
        <v>318</v>
      </c>
      <c r="AA189" s="19" t="s">
        <v>325</v>
      </c>
      <c r="AB189" s="19" t="s">
        <v>59</v>
      </c>
      <c r="AC189" s="20" t="s">
        <v>709</v>
      </c>
      <c r="AD189" s="20" t="s">
        <v>652</v>
      </c>
      <c r="AE189" s="20"/>
      <c r="AF189" s="48"/>
      <c r="AG189" s="48"/>
      <c r="AH189" s="48"/>
      <c r="AI189" s="48"/>
      <c r="AJ189" s="48">
        <v>18100000</v>
      </c>
      <c r="AK189" s="48">
        <f>18100000+4525000</f>
        <v>22625000</v>
      </c>
      <c r="AL189" s="48"/>
    </row>
    <row r="190" spans="1:38" ht="15" hidden="1" customHeight="1" x14ac:dyDescent="0.25">
      <c r="A190" s="116">
        <v>140</v>
      </c>
      <c r="B190" s="20" t="s">
        <v>44</v>
      </c>
      <c r="C190" s="15" t="s">
        <v>104</v>
      </c>
      <c r="D190" s="15" t="s">
        <v>346</v>
      </c>
      <c r="E190" s="53">
        <v>8800000</v>
      </c>
      <c r="F190" s="48">
        <f>8800000+1173333</f>
        <v>9973333</v>
      </c>
      <c r="G190" s="104">
        <v>44392</v>
      </c>
      <c r="H190" s="17">
        <v>7</v>
      </c>
      <c r="I190" s="16">
        <v>44410</v>
      </c>
      <c r="J190" s="56" t="s">
        <v>47</v>
      </c>
      <c r="K190" s="56">
        <v>4</v>
      </c>
      <c r="L190" s="14" t="s">
        <v>48</v>
      </c>
      <c r="M190" s="14" t="s">
        <v>49</v>
      </c>
      <c r="N190" s="14" t="s">
        <v>50</v>
      </c>
      <c r="O190" s="15" t="s">
        <v>51</v>
      </c>
      <c r="P190" s="15" t="s">
        <v>200</v>
      </c>
      <c r="Q190" s="15" t="s">
        <v>200</v>
      </c>
      <c r="R190" s="15">
        <v>3108553530</v>
      </c>
      <c r="S190" s="15" t="s">
        <v>201</v>
      </c>
      <c r="T190" s="20" t="s">
        <v>570</v>
      </c>
      <c r="U190" s="22" t="s">
        <v>203</v>
      </c>
      <c r="V190" s="25">
        <v>13311605572023</v>
      </c>
      <c r="W190" s="15" t="s">
        <v>316</v>
      </c>
      <c r="X190" s="15" t="s">
        <v>317</v>
      </c>
      <c r="Y190" s="14">
        <v>1</v>
      </c>
      <c r="Z190" s="18" t="s">
        <v>318</v>
      </c>
      <c r="AA190" s="19" t="s">
        <v>325</v>
      </c>
      <c r="AB190" s="19" t="s">
        <v>59</v>
      </c>
      <c r="AC190" s="20" t="s">
        <v>716</v>
      </c>
      <c r="AD190" s="20" t="s">
        <v>655</v>
      </c>
      <c r="AE190" s="20"/>
      <c r="AF190" s="48"/>
      <c r="AG190" s="48"/>
      <c r="AH190" s="48"/>
      <c r="AI190" s="48"/>
      <c r="AJ190" s="48">
        <v>8800000</v>
      </c>
      <c r="AK190" s="48">
        <f>8800000+1173333</f>
        <v>9973333</v>
      </c>
      <c r="AL190" s="48"/>
    </row>
    <row r="191" spans="1:38" ht="15" hidden="1" customHeight="1" x14ac:dyDescent="0.25">
      <c r="A191" s="116">
        <v>141</v>
      </c>
      <c r="B191" s="20" t="s">
        <v>44</v>
      </c>
      <c r="C191" s="15" t="s">
        <v>104</v>
      </c>
      <c r="D191" s="15" t="s">
        <v>319</v>
      </c>
      <c r="E191" s="53">
        <v>54300000</v>
      </c>
      <c r="F191" s="48">
        <f>18100000+18100000+18100000+4525000</f>
        <v>58825000</v>
      </c>
      <c r="G191" s="104">
        <v>44392</v>
      </c>
      <c r="H191" s="17">
        <v>7</v>
      </c>
      <c r="I191" s="16">
        <v>44410</v>
      </c>
      <c r="J191" s="56" t="s">
        <v>47</v>
      </c>
      <c r="K191" s="56">
        <v>4</v>
      </c>
      <c r="L191" s="14" t="s">
        <v>48</v>
      </c>
      <c r="M191" s="14" t="s">
        <v>49</v>
      </c>
      <c r="N191" s="14" t="s">
        <v>50</v>
      </c>
      <c r="O191" s="15" t="s">
        <v>51</v>
      </c>
      <c r="P191" s="15" t="s">
        <v>200</v>
      </c>
      <c r="Q191" s="15" t="s">
        <v>200</v>
      </c>
      <c r="R191" s="15">
        <v>3108553530</v>
      </c>
      <c r="S191" s="15" t="s">
        <v>201</v>
      </c>
      <c r="T191" s="20" t="s">
        <v>571</v>
      </c>
      <c r="U191" s="22" t="s">
        <v>203</v>
      </c>
      <c r="V191" s="25">
        <v>13311605572023</v>
      </c>
      <c r="W191" s="15" t="s">
        <v>316</v>
      </c>
      <c r="X191" s="15" t="s">
        <v>317</v>
      </c>
      <c r="Y191" s="14">
        <v>1</v>
      </c>
      <c r="Z191" s="18" t="s">
        <v>318</v>
      </c>
      <c r="AA191" s="19" t="s">
        <v>325</v>
      </c>
      <c r="AB191" s="19" t="s">
        <v>59</v>
      </c>
      <c r="AC191" s="20" t="s">
        <v>710</v>
      </c>
      <c r="AD191" s="20" t="s">
        <v>695</v>
      </c>
      <c r="AE191" s="20"/>
      <c r="AF191" s="48"/>
      <c r="AG191" s="48"/>
      <c r="AH191" s="48"/>
      <c r="AI191" s="48"/>
      <c r="AJ191" s="48">
        <f>18100000+18100000</f>
        <v>36200000</v>
      </c>
      <c r="AK191" s="48">
        <f>18100000+18100000+18100000+4525000</f>
        <v>58825000</v>
      </c>
      <c r="AL191" s="48"/>
    </row>
    <row r="192" spans="1:38" ht="15" hidden="1" customHeight="1" x14ac:dyDescent="0.25">
      <c r="A192" s="116">
        <v>142</v>
      </c>
      <c r="B192" s="20" t="s">
        <v>44</v>
      </c>
      <c r="C192" s="15" t="s">
        <v>104</v>
      </c>
      <c r="D192" s="15" t="s">
        <v>319</v>
      </c>
      <c r="E192" s="53">
        <v>22000000</v>
      </c>
      <c r="F192" s="49">
        <v>22000000</v>
      </c>
      <c r="G192" s="104">
        <v>44392</v>
      </c>
      <c r="H192" s="17">
        <v>7</v>
      </c>
      <c r="I192" s="16">
        <v>44410</v>
      </c>
      <c r="J192" s="56" t="s">
        <v>47</v>
      </c>
      <c r="K192" s="56">
        <v>4</v>
      </c>
      <c r="L192" s="14" t="s">
        <v>48</v>
      </c>
      <c r="M192" s="14" t="s">
        <v>49</v>
      </c>
      <c r="N192" s="14" t="s">
        <v>50</v>
      </c>
      <c r="O192" s="15" t="s">
        <v>51</v>
      </c>
      <c r="P192" s="15" t="s">
        <v>200</v>
      </c>
      <c r="Q192" s="15" t="s">
        <v>200</v>
      </c>
      <c r="R192" s="15">
        <v>3108553530</v>
      </c>
      <c r="S192" s="15" t="s">
        <v>201</v>
      </c>
      <c r="T192" s="20" t="s">
        <v>572</v>
      </c>
      <c r="U192" s="22" t="s">
        <v>203</v>
      </c>
      <c r="V192" s="25">
        <v>13311605572023</v>
      </c>
      <c r="W192" s="15" t="s">
        <v>316</v>
      </c>
      <c r="X192" s="15" t="s">
        <v>317</v>
      </c>
      <c r="Y192" s="14">
        <v>1</v>
      </c>
      <c r="Z192" s="18" t="s">
        <v>318</v>
      </c>
      <c r="AA192" s="19" t="s">
        <v>325</v>
      </c>
      <c r="AB192" s="19" t="s">
        <v>59</v>
      </c>
      <c r="AC192" s="20" t="s">
        <v>711</v>
      </c>
      <c r="AD192" s="20" t="s">
        <v>653</v>
      </c>
      <c r="AE192" s="20"/>
      <c r="AF192" s="48"/>
      <c r="AG192" s="48"/>
      <c r="AH192" s="48"/>
      <c r="AI192" s="48"/>
      <c r="AJ192" s="48">
        <v>22000000</v>
      </c>
      <c r="AK192" s="48">
        <v>22000000</v>
      </c>
      <c r="AL192" s="48"/>
    </row>
    <row r="193" spans="1:38" ht="15" hidden="1" customHeight="1" x14ac:dyDescent="0.25">
      <c r="A193" s="116">
        <v>143</v>
      </c>
      <c r="B193" s="20" t="s">
        <v>44</v>
      </c>
      <c r="C193" s="15" t="s">
        <v>104</v>
      </c>
      <c r="D193" s="15" t="s">
        <v>346</v>
      </c>
      <c r="E193" s="53">
        <v>10340000</v>
      </c>
      <c r="F193" s="22">
        <f>10340000+3532833</f>
        <v>13872833</v>
      </c>
      <c r="G193" s="104">
        <v>44392</v>
      </c>
      <c r="H193" s="17">
        <v>7</v>
      </c>
      <c r="I193" s="16">
        <v>44410</v>
      </c>
      <c r="J193" s="56" t="s">
        <v>47</v>
      </c>
      <c r="K193" s="56">
        <v>4</v>
      </c>
      <c r="L193" s="14" t="s">
        <v>48</v>
      </c>
      <c r="M193" s="14" t="s">
        <v>49</v>
      </c>
      <c r="N193" s="14" t="s">
        <v>50</v>
      </c>
      <c r="O193" s="15" t="s">
        <v>51</v>
      </c>
      <c r="P193" s="15" t="s">
        <v>200</v>
      </c>
      <c r="Q193" s="15" t="s">
        <v>200</v>
      </c>
      <c r="R193" s="15">
        <v>3108553530</v>
      </c>
      <c r="S193" s="15" t="s">
        <v>201</v>
      </c>
      <c r="T193" s="20" t="s">
        <v>573</v>
      </c>
      <c r="U193" s="22" t="s">
        <v>203</v>
      </c>
      <c r="V193" s="25">
        <v>13311605572023</v>
      </c>
      <c r="W193" s="15" t="s">
        <v>316</v>
      </c>
      <c r="X193" s="15" t="s">
        <v>317</v>
      </c>
      <c r="Y193" s="14">
        <v>1</v>
      </c>
      <c r="Z193" s="18" t="s">
        <v>318</v>
      </c>
      <c r="AA193" s="19" t="s">
        <v>325</v>
      </c>
      <c r="AB193" s="19" t="s">
        <v>59</v>
      </c>
      <c r="AC193" s="20" t="s">
        <v>719</v>
      </c>
      <c r="AD193" s="20" t="s">
        <v>650</v>
      </c>
      <c r="AE193" s="20"/>
      <c r="AF193" s="48"/>
      <c r="AG193" s="48"/>
      <c r="AH193" s="48"/>
      <c r="AI193" s="48"/>
      <c r="AJ193" s="22">
        <v>10340000</v>
      </c>
      <c r="AK193" s="22">
        <f>10340000+3532833</f>
        <v>13872833</v>
      </c>
      <c r="AL193" s="48"/>
    </row>
    <row r="194" spans="1:38" ht="15" hidden="1" customHeight="1" x14ac:dyDescent="0.25">
      <c r="A194" s="116">
        <v>144</v>
      </c>
      <c r="B194" s="20" t="s">
        <v>44</v>
      </c>
      <c r="C194" s="15" t="s">
        <v>104</v>
      </c>
      <c r="D194" s="15" t="s">
        <v>319</v>
      </c>
      <c r="E194" s="53">
        <v>39976000</v>
      </c>
      <c r="F194" s="48">
        <v>19988000</v>
      </c>
      <c r="G194" s="104">
        <v>44392</v>
      </c>
      <c r="H194" s="17">
        <v>7</v>
      </c>
      <c r="I194" s="16">
        <v>44410</v>
      </c>
      <c r="J194" s="56" t="s">
        <v>47</v>
      </c>
      <c r="K194" s="56">
        <v>4</v>
      </c>
      <c r="L194" s="14" t="s">
        <v>48</v>
      </c>
      <c r="M194" s="14" t="s">
        <v>49</v>
      </c>
      <c r="N194" s="14" t="s">
        <v>50</v>
      </c>
      <c r="O194" s="15" t="s">
        <v>51</v>
      </c>
      <c r="P194" s="15" t="s">
        <v>200</v>
      </c>
      <c r="Q194" s="15" t="s">
        <v>200</v>
      </c>
      <c r="R194" s="15">
        <v>3108553530</v>
      </c>
      <c r="S194" s="15" t="s">
        <v>201</v>
      </c>
      <c r="T194" s="20" t="s">
        <v>574</v>
      </c>
      <c r="U194" s="22" t="s">
        <v>203</v>
      </c>
      <c r="V194" s="25">
        <v>13311605572023</v>
      </c>
      <c r="W194" s="15" t="s">
        <v>316</v>
      </c>
      <c r="X194" s="15" t="s">
        <v>317</v>
      </c>
      <c r="Y194" s="14">
        <v>1</v>
      </c>
      <c r="Z194" s="18" t="s">
        <v>318</v>
      </c>
      <c r="AA194" s="19" t="s">
        <v>325</v>
      </c>
      <c r="AB194" s="19" t="s">
        <v>59</v>
      </c>
      <c r="AC194" s="20" t="s">
        <v>712</v>
      </c>
      <c r="AD194" s="20" t="s">
        <v>651</v>
      </c>
      <c r="AE194" s="20"/>
      <c r="AF194" s="48"/>
      <c r="AG194" s="48"/>
      <c r="AH194" s="48"/>
      <c r="AI194" s="48"/>
      <c r="AJ194" s="48">
        <v>19988000</v>
      </c>
      <c r="AK194" s="48">
        <v>19988000</v>
      </c>
      <c r="AL194" s="48"/>
    </row>
    <row r="195" spans="1:38" ht="15" hidden="1" customHeight="1" x14ac:dyDescent="0.25">
      <c r="A195" s="116">
        <v>145</v>
      </c>
      <c r="B195" s="20" t="s">
        <v>44</v>
      </c>
      <c r="C195" s="15" t="s">
        <v>104</v>
      </c>
      <c r="D195" s="15" t="s">
        <v>319</v>
      </c>
      <c r="E195" s="49">
        <v>18100000</v>
      </c>
      <c r="F195" s="48">
        <f>18100000+4675833</f>
        <v>22775833</v>
      </c>
      <c r="G195" s="104">
        <v>44392</v>
      </c>
      <c r="H195" s="17">
        <v>7</v>
      </c>
      <c r="I195" s="16">
        <v>44410</v>
      </c>
      <c r="J195" s="56" t="s">
        <v>47</v>
      </c>
      <c r="K195" s="56">
        <v>4</v>
      </c>
      <c r="L195" s="14" t="s">
        <v>48</v>
      </c>
      <c r="M195" s="14" t="s">
        <v>49</v>
      </c>
      <c r="N195" s="14" t="s">
        <v>50</v>
      </c>
      <c r="O195" s="15" t="s">
        <v>51</v>
      </c>
      <c r="P195" s="15" t="s">
        <v>200</v>
      </c>
      <c r="Q195" s="15" t="s">
        <v>200</v>
      </c>
      <c r="R195" s="15">
        <v>3108553530</v>
      </c>
      <c r="S195" s="15" t="s">
        <v>201</v>
      </c>
      <c r="T195" s="20" t="s">
        <v>575</v>
      </c>
      <c r="U195" s="22" t="s">
        <v>203</v>
      </c>
      <c r="V195" s="25">
        <v>13311605572023</v>
      </c>
      <c r="W195" s="15" t="s">
        <v>316</v>
      </c>
      <c r="X195" s="15" t="s">
        <v>317</v>
      </c>
      <c r="Y195" s="14">
        <v>1</v>
      </c>
      <c r="Z195" s="18" t="s">
        <v>318</v>
      </c>
      <c r="AA195" s="19" t="s">
        <v>325</v>
      </c>
      <c r="AB195" s="19" t="s">
        <v>59</v>
      </c>
      <c r="AC195" s="20" t="s">
        <v>720</v>
      </c>
      <c r="AD195" s="20" t="s">
        <v>649</v>
      </c>
      <c r="AE195" s="20"/>
      <c r="AF195" s="48"/>
      <c r="AG195" s="48"/>
      <c r="AH195" s="48"/>
      <c r="AI195" s="48"/>
      <c r="AJ195" s="48">
        <v>18100000</v>
      </c>
      <c r="AK195" s="48">
        <f>18100000+4675833</f>
        <v>22775833</v>
      </c>
      <c r="AL195" s="48"/>
    </row>
    <row r="196" spans="1:38" ht="15" hidden="1" customHeight="1" x14ac:dyDescent="0.25">
      <c r="A196" s="116">
        <v>146</v>
      </c>
      <c r="B196" s="20" t="s">
        <v>44</v>
      </c>
      <c r="C196" s="15" t="s">
        <v>104</v>
      </c>
      <c r="D196" s="15" t="s">
        <v>346</v>
      </c>
      <c r="E196" s="49">
        <v>7650000</v>
      </c>
      <c r="F196" s="49">
        <v>6800000</v>
      </c>
      <c r="G196" s="104">
        <v>44392</v>
      </c>
      <c r="H196" s="17">
        <v>7</v>
      </c>
      <c r="I196" s="16">
        <v>44410</v>
      </c>
      <c r="J196" s="56" t="s">
        <v>101</v>
      </c>
      <c r="K196" s="56">
        <f>4.5*30</f>
        <v>135</v>
      </c>
      <c r="L196" s="14" t="s">
        <v>48</v>
      </c>
      <c r="M196" s="14" t="s">
        <v>49</v>
      </c>
      <c r="N196" s="14" t="s">
        <v>50</v>
      </c>
      <c r="O196" s="15" t="s">
        <v>51</v>
      </c>
      <c r="P196" s="15" t="s">
        <v>200</v>
      </c>
      <c r="Q196" s="15" t="s">
        <v>200</v>
      </c>
      <c r="R196" s="15">
        <v>3108553530</v>
      </c>
      <c r="S196" s="15" t="s">
        <v>201</v>
      </c>
      <c r="T196" s="20" t="s">
        <v>576</v>
      </c>
      <c r="U196" s="22" t="s">
        <v>203</v>
      </c>
      <c r="V196" s="25">
        <v>13311605572023</v>
      </c>
      <c r="W196" s="15" t="s">
        <v>316</v>
      </c>
      <c r="X196" s="15" t="s">
        <v>317</v>
      </c>
      <c r="Y196" s="14">
        <v>1</v>
      </c>
      <c r="Z196" s="18" t="s">
        <v>318</v>
      </c>
      <c r="AA196" s="19" t="s">
        <v>325</v>
      </c>
      <c r="AB196" s="19" t="s">
        <v>59</v>
      </c>
      <c r="AC196" s="20" t="s">
        <v>718</v>
      </c>
      <c r="AD196" s="20" t="s">
        <v>707</v>
      </c>
      <c r="AE196" s="20"/>
      <c r="AF196" s="48"/>
      <c r="AG196" s="48"/>
      <c r="AH196" s="48"/>
      <c r="AI196" s="48"/>
      <c r="AJ196" s="48"/>
      <c r="AK196" s="48">
        <v>6800000</v>
      </c>
      <c r="AL196" s="48"/>
    </row>
    <row r="197" spans="1:38" ht="15" hidden="1" customHeight="1" x14ac:dyDescent="0.25">
      <c r="A197" s="116">
        <v>147</v>
      </c>
      <c r="B197" s="136" t="s">
        <v>44</v>
      </c>
      <c r="C197" s="132" t="s">
        <v>104</v>
      </c>
      <c r="D197" s="132" t="s">
        <v>319</v>
      </c>
      <c r="E197" s="49">
        <v>29610000</v>
      </c>
      <c r="F197" s="49">
        <v>29610000</v>
      </c>
      <c r="G197" s="140">
        <v>44392</v>
      </c>
      <c r="H197" s="130">
        <v>7</v>
      </c>
      <c r="I197" s="129">
        <v>44410</v>
      </c>
      <c r="J197" s="141" t="s">
        <v>47</v>
      </c>
      <c r="K197" s="141">
        <v>5</v>
      </c>
      <c r="L197" s="131" t="s">
        <v>48</v>
      </c>
      <c r="M197" s="131" t="s">
        <v>49</v>
      </c>
      <c r="N197" s="131" t="s">
        <v>50</v>
      </c>
      <c r="O197" s="132" t="s">
        <v>51</v>
      </c>
      <c r="P197" s="132" t="s">
        <v>200</v>
      </c>
      <c r="Q197" s="132" t="s">
        <v>200</v>
      </c>
      <c r="R197" s="132">
        <v>3108553530</v>
      </c>
      <c r="S197" s="132" t="s">
        <v>201</v>
      </c>
      <c r="T197" s="136" t="s">
        <v>577</v>
      </c>
      <c r="U197" s="132" t="s">
        <v>203</v>
      </c>
      <c r="V197" s="133">
        <v>13311604492020</v>
      </c>
      <c r="W197" s="134" t="s">
        <v>308</v>
      </c>
      <c r="X197" s="132" t="s">
        <v>309</v>
      </c>
      <c r="Y197" s="131">
        <v>2</v>
      </c>
      <c r="Z197" s="135" t="s">
        <v>310</v>
      </c>
      <c r="AA197" s="19" t="s">
        <v>325</v>
      </c>
      <c r="AB197" s="19" t="s">
        <v>59</v>
      </c>
      <c r="AC197" s="20" t="s">
        <v>578</v>
      </c>
      <c r="AD197" s="20" t="s">
        <v>579</v>
      </c>
      <c r="AE197" s="20"/>
      <c r="AF197" s="48"/>
      <c r="AG197" s="48"/>
      <c r="AH197" s="48"/>
      <c r="AI197" s="48">
        <v>29610000</v>
      </c>
      <c r="AJ197" s="48">
        <v>29610000</v>
      </c>
      <c r="AK197" s="48">
        <v>29610000</v>
      </c>
    </row>
    <row r="198" spans="1:38" ht="15" hidden="1" customHeight="1" x14ac:dyDescent="0.25">
      <c r="A198" s="116" t="s">
        <v>647</v>
      </c>
      <c r="B198" s="132" t="s">
        <v>44</v>
      </c>
      <c r="C198" s="132" t="s">
        <v>104</v>
      </c>
      <c r="D198" s="132" t="s">
        <v>319</v>
      </c>
      <c r="E198" s="49">
        <v>16752000</v>
      </c>
      <c r="F198" s="49">
        <v>16752000</v>
      </c>
      <c r="G198" s="140">
        <v>44409</v>
      </c>
      <c r="H198" s="130">
        <v>8</v>
      </c>
      <c r="I198" s="129">
        <v>44427</v>
      </c>
      <c r="J198" s="131" t="s">
        <v>47</v>
      </c>
      <c r="K198" s="141">
        <v>4</v>
      </c>
      <c r="L198" s="131" t="s">
        <v>48</v>
      </c>
      <c r="M198" s="131" t="s">
        <v>49</v>
      </c>
      <c r="N198" s="131" t="s">
        <v>50</v>
      </c>
      <c r="O198" s="132" t="s">
        <v>51</v>
      </c>
      <c r="P198" s="132" t="s">
        <v>200</v>
      </c>
      <c r="Q198" s="132" t="s">
        <v>200</v>
      </c>
      <c r="R198" s="132">
        <v>3108553530</v>
      </c>
      <c r="S198" s="132" t="s">
        <v>201</v>
      </c>
      <c r="T198" s="136" t="s">
        <v>648</v>
      </c>
      <c r="U198" s="132" t="s">
        <v>203</v>
      </c>
      <c r="V198" s="133">
        <v>13311601011605</v>
      </c>
      <c r="W198" s="132" t="s">
        <v>204</v>
      </c>
      <c r="X198" s="132" t="s">
        <v>210</v>
      </c>
      <c r="Y198" s="131">
        <v>2</v>
      </c>
      <c r="Z198" s="135" t="s">
        <v>211</v>
      </c>
      <c r="AA198" s="19" t="s">
        <v>325</v>
      </c>
      <c r="AB198" s="19" t="s">
        <v>59</v>
      </c>
      <c r="AC198" s="20" t="s">
        <v>722</v>
      </c>
      <c r="AD198" s="20" t="s">
        <v>721</v>
      </c>
      <c r="AE198" s="20"/>
      <c r="AF198" s="48"/>
      <c r="AG198" s="48"/>
      <c r="AH198" s="48"/>
      <c r="AI198" s="48">
        <v>0</v>
      </c>
      <c r="AJ198" s="111">
        <v>16752000</v>
      </c>
      <c r="AK198" s="111">
        <f>16752000+3210800</f>
        <v>19962800</v>
      </c>
    </row>
    <row r="199" spans="1:38" ht="15" hidden="1" customHeight="1" x14ac:dyDescent="0.25">
      <c r="A199" s="116">
        <v>148</v>
      </c>
      <c r="B199" s="132" t="s">
        <v>44</v>
      </c>
      <c r="C199" s="132" t="s">
        <v>45</v>
      </c>
      <c r="D199" s="132" t="s">
        <v>64</v>
      </c>
      <c r="E199" s="49">
        <v>8993040</v>
      </c>
      <c r="F199" s="49">
        <v>5271000</v>
      </c>
      <c r="G199" s="129">
        <v>44440</v>
      </c>
      <c r="H199" s="130">
        <v>9</v>
      </c>
      <c r="I199" s="129">
        <v>44473</v>
      </c>
      <c r="J199" s="131" t="s">
        <v>47</v>
      </c>
      <c r="K199" s="141">
        <v>3</v>
      </c>
      <c r="L199" s="131" t="s">
        <v>48</v>
      </c>
      <c r="M199" s="131" t="s">
        <v>49</v>
      </c>
      <c r="N199" s="131" t="s">
        <v>50</v>
      </c>
      <c r="O199" s="132" t="s">
        <v>51</v>
      </c>
      <c r="P199" s="132" t="s">
        <v>200</v>
      </c>
      <c r="Q199" s="132" t="s">
        <v>200</v>
      </c>
      <c r="R199" s="132">
        <v>3108553530</v>
      </c>
      <c r="S199" s="132" t="s">
        <v>201</v>
      </c>
      <c r="T199" s="136" t="s">
        <v>663</v>
      </c>
      <c r="U199" s="132" t="s">
        <v>203</v>
      </c>
      <c r="V199" s="133">
        <v>13311601121608</v>
      </c>
      <c r="W199" s="134" t="s">
        <v>226</v>
      </c>
      <c r="X199" s="132" t="s">
        <v>227</v>
      </c>
      <c r="Y199" s="131">
        <v>1</v>
      </c>
      <c r="Z199" s="135" t="s">
        <v>228</v>
      </c>
      <c r="AA199" s="137" t="s">
        <v>666</v>
      </c>
      <c r="AB199" s="19"/>
      <c r="AC199" s="20" t="s">
        <v>687</v>
      </c>
      <c r="AD199" s="20" t="s">
        <v>740</v>
      </c>
      <c r="AE199" s="20"/>
      <c r="AF199" s="48"/>
      <c r="AG199" s="48"/>
      <c r="AH199" s="48"/>
      <c r="AI199" s="48"/>
      <c r="AJ199" s="111"/>
      <c r="AK199" s="111">
        <v>5271000</v>
      </c>
    </row>
    <row r="200" spans="1:38" ht="15" hidden="1" customHeight="1" x14ac:dyDescent="0.25">
      <c r="A200" s="116">
        <v>149</v>
      </c>
      <c r="B200" s="136" t="s">
        <v>44</v>
      </c>
      <c r="C200" s="132" t="s">
        <v>104</v>
      </c>
      <c r="D200" s="132" t="s">
        <v>346</v>
      </c>
      <c r="E200" s="49">
        <v>9300000</v>
      </c>
      <c r="F200" s="49">
        <v>9114000</v>
      </c>
      <c r="G200" s="140">
        <v>44459</v>
      </c>
      <c r="H200" s="130">
        <v>9</v>
      </c>
      <c r="I200" s="129">
        <v>44466</v>
      </c>
      <c r="J200" s="141" t="s">
        <v>101</v>
      </c>
      <c r="K200" s="141">
        <f>3*30+10</f>
        <v>100</v>
      </c>
      <c r="L200" s="131" t="s">
        <v>48</v>
      </c>
      <c r="M200" s="131" t="s">
        <v>49</v>
      </c>
      <c r="N200" s="131" t="s">
        <v>50</v>
      </c>
      <c r="O200" s="132" t="s">
        <v>51</v>
      </c>
      <c r="P200" s="132" t="s">
        <v>200</v>
      </c>
      <c r="Q200" s="132" t="s">
        <v>200</v>
      </c>
      <c r="R200" s="132">
        <v>3108553530</v>
      </c>
      <c r="S200" s="132" t="s">
        <v>201</v>
      </c>
      <c r="T200" s="136" t="s">
        <v>730</v>
      </c>
      <c r="U200" s="132" t="s">
        <v>203</v>
      </c>
      <c r="V200" s="133">
        <v>13311601011605</v>
      </c>
      <c r="W200" s="134" t="s">
        <v>204</v>
      </c>
      <c r="X200" s="132" t="s">
        <v>210</v>
      </c>
      <c r="Y200" s="131">
        <v>2</v>
      </c>
      <c r="Z200" s="135" t="s">
        <v>211</v>
      </c>
      <c r="AA200" s="19" t="s">
        <v>325</v>
      </c>
      <c r="AB200" s="19"/>
      <c r="AC200" s="20" t="s">
        <v>786</v>
      </c>
      <c r="AD200" s="20" t="s">
        <v>739</v>
      </c>
      <c r="AE200" s="20"/>
      <c r="AF200" s="48"/>
      <c r="AG200" s="48"/>
      <c r="AH200" s="48"/>
      <c r="AI200" s="48"/>
      <c r="AJ200" s="111"/>
      <c r="AK200" s="111">
        <v>9114000</v>
      </c>
    </row>
    <row r="201" spans="1:38" ht="15" hidden="1" customHeight="1" x14ac:dyDescent="0.25">
      <c r="A201" s="116">
        <v>150</v>
      </c>
      <c r="B201" s="136" t="s">
        <v>44</v>
      </c>
      <c r="C201" s="132" t="s">
        <v>104</v>
      </c>
      <c r="D201" s="132" t="s">
        <v>346</v>
      </c>
      <c r="E201" s="49">
        <v>8820000</v>
      </c>
      <c r="F201" s="49">
        <v>8643600</v>
      </c>
      <c r="G201" s="140">
        <v>44459</v>
      </c>
      <c r="H201" s="130">
        <v>9</v>
      </c>
      <c r="I201" s="129">
        <v>44466</v>
      </c>
      <c r="J201" s="141" t="s">
        <v>101</v>
      </c>
      <c r="K201" s="141">
        <f>3*30+10</f>
        <v>100</v>
      </c>
      <c r="L201" s="131" t="s">
        <v>48</v>
      </c>
      <c r="M201" s="131" t="s">
        <v>49</v>
      </c>
      <c r="N201" s="131" t="s">
        <v>50</v>
      </c>
      <c r="O201" s="132" t="s">
        <v>51</v>
      </c>
      <c r="P201" s="132" t="s">
        <v>200</v>
      </c>
      <c r="Q201" s="132" t="s">
        <v>200</v>
      </c>
      <c r="R201" s="132">
        <v>3108553530</v>
      </c>
      <c r="S201" s="132" t="s">
        <v>201</v>
      </c>
      <c r="T201" s="136" t="s">
        <v>672</v>
      </c>
      <c r="U201" s="132" t="s">
        <v>203</v>
      </c>
      <c r="V201" s="133">
        <v>13311601061662</v>
      </c>
      <c r="W201" s="134" t="s">
        <v>256</v>
      </c>
      <c r="X201" s="132" t="s">
        <v>257</v>
      </c>
      <c r="Y201" s="131">
        <v>1</v>
      </c>
      <c r="Z201" s="135" t="s">
        <v>258</v>
      </c>
      <c r="AA201" s="19" t="s">
        <v>325</v>
      </c>
      <c r="AB201" s="19"/>
      <c r="AC201" s="29" t="s">
        <v>793</v>
      </c>
      <c r="AD201" s="20" t="s">
        <v>743</v>
      </c>
      <c r="AE201" s="20"/>
      <c r="AF201" s="48"/>
      <c r="AG201" s="48"/>
      <c r="AH201" s="48"/>
      <c r="AI201" s="48"/>
      <c r="AJ201" s="111"/>
      <c r="AK201" s="111">
        <v>8643600</v>
      </c>
    </row>
    <row r="202" spans="1:38" hidden="1" x14ac:dyDescent="0.25">
      <c r="A202" s="116">
        <v>151</v>
      </c>
      <c r="B202" s="136" t="s">
        <v>44</v>
      </c>
      <c r="C202" s="132" t="s">
        <v>104</v>
      </c>
      <c r="D202" s="132" t="s">
        <v>319</v>
      </c>
      <c r="E202" s="49">
        <v>14927000</v>
      </c>
      <c r="F202" s="49">
        <f>14927000</f>
        <v>14927000</v>
      </c>
      <c r="G202" s="140">
        <v>44440</v>
      </c>
      <c r="H202" s="130">
        <v>9</v>
      </c>
      <c r="I202" s="129">
        <v>44449</v>
      </c>
      <c r="J202" s="141" t="s">
        <v>101</v>
      </c>
      <c r="K202" s="141">
        <f t="shared" ref="K202:K208" si="0">3*30+20</f>
        <v>110</v>
      </c>
      <c r="L202" s="131" t="s">
        <v>48</v>
      </c>
      <c r="M202" s="131" t="s">
        <v>49</v>
      </c>
      <c r="N202" s="131" t="s">
        <v>50</v>
      </c>
      <c r="O202" s="132" t="s">
        <v>51</v>
      </c>
      <c r="P202" s="132" t="s">
        <v>200</v>
      </c>
      <c r="Q202" s="132" t="s">
        <v>200</v>
      </c>
      <c r="R202" s="132">
        <v>3108553530</v>
      </c>
      <c r="S202" s="132" t="s">
        <v>201</v>
      </c>
      <c r="T202" s="136" t="s">
        <v>674</v>
      </c>
      <c r="U202" s="132" t="s">
        <v>203</v>
      </c>
      <c r="V202" s="133">
        <v>13311601211625</v>
      </c>
      <c r="W202" s="134" t="s">
        <v>230</v>
      </c>
      <c r="X202" s="132" t="s">
        <v>231</v>
      </c>
      <c r="Y202" s="131">
        <v>1</v>
      </c>
      <c r="Z202" s="135" t="s">
        <v>232</v>
      </c>
      <c r="AA202" s="15" t="s">
        <v>325</v>
      </c>
      <c r="AB202" s="19"/>
      <c r="AC202" s="20" t="s">
        <v>688</v>
      </c>
      <c r="AD202" t="s">
        <v>724</v>
      </c>
      <c r="AE202" s="20"/>
      <c r="AF202" s="48"/>
      <c r="AG202" s="48"/>
      <c r="AH202" s="48"/>
      <c r="AI202" s="48"/>
      <c r="AJ202" s="111"/>
      <c r="AK202" s="127">
        <v>14927000</v>
      </c>
    </row>
    <row r="203" spans="1:38" ht="15" hidden="1" customHeight="1" x14ac:dyDescent="0.25">
      <c r="A203" s="116">
        <v>152</v>
      </c>
      <c r="B203" s="136" t="s">
        <v>44</v>
      </c>
      <c r="C203" s="132" t="s">
        <v>104</v>
      </c>
      <c r="D203" s="132" t="s">
        <v>319</v>
      </c>
      <c r="E203" s="49">
        <v>13960000</v>
      </c>
      <c r="F203" s="49">
        <v>13541200</v>
      </c>
      <c r="G203" s="140">
        <v>44459</v>
      </c>
      <c r="H203" s="130">
        <v>9</v>
      </c>
      <c r="I203" s="129">
        <v>44466</v>
      </c>
      <c r="J203" s="141" t="s">
        <v>101</v>
      </c>
      <c r="K203" s="141">
        <f>3*30+10</f>
        <v>100</v>
      </c>
      <c r="L203" s="131" t="s">
        <v>48</v>
      </c>
      <c r="M203" s="131" t="s">
        <v>49</v>
      </c>
      <c r="N203" s="131" t="s">
        <v>50</v>
      </c>
      <c r="O203" s="132" t="s">
        <v>51</v>
      </c>
      <c r="P203" s="132" t="s">
        <v>200</v>
      </c>
      <c r="Q203" s="132" t="s">
        <v>200</v>
      </c>
      <c r="R203" s="132">
        <v>3108553530</v>
      </c>
      <c r="S203" s="132" t="s">
        <v>201</v>
      </c>
      <c r="T203" s="136" t="s">
        <v>733</v>
      </c>
      <c r="U203" s="132" t="s">
        <v>203</v>
      </c>
      <c r="V203" s="133">
        <v>13311601241626</v>
      </c>
      <c r="W203" s="132" t="s">
        <v>246</v>
      </c>
      <c r="X203" s="132" t="s">
        <v>247</v>
      </c>
      <c r="Y203" s="131">
        <v>1</v>
      </c>
      <c r="Z203" s="135" t="s">
        <v>248</v>
      </c>
      <c r="AA203" s="19" t="s">
        <v>325</v>
      </c>
      <c r="AB203" s="19"/>
      <c r="AC203" s="20" t="s">
        <v>799</v>
      </c>
      <c r="AD203" s="20" t="s">
        <v>746</v>
      </c>
      <c r="AE203" s="20"/>
      <c r="AF203" s="48"/>
      <c r="AG203" s="48"/>
      <c r="AH203" s="48"/>
      <c r="AI203" s="48"/>
      <c r="AJ203" s="111"/>
      <c r="AK203" s="111">
        <v>13541200</v>
      </c>
    </row>
    <row r="204" spans="1:38" ht="15" hidden="1" customHeight="1" x14ac:dyDescent="0.25">
      <c r="A204" s="221">
        <v>153</v>
      </c>
      <c r="B204" s="136" t="s">
        <v>44</v>
      </c>
      <c r="C204" s="132" t="s">
        <v>104</v>
      </c>
      <c r="D204" s="132" t="s">
        <v>346</v>
      </c>
      <c r="E204" s="49">
        <v>6600000</v>
      </c>
      <c r="F204" s="49">
        <v>6600000</v>
      </c>
      <c r="G204" s="140">
        <v>44440</v>
      </c>
      <c r="H204" s="130">
        <v>9</v>
      </c>
      <c r="I204" s="129">
        <v>44449</v>
      </c>
      <c r="J204" s="141" t="s">
        <v>101</v>
      </c>
      <c r="K204" s="141">
        <f t="shared" si="0"/>
        <v>110</v>
      </c>
      <c r="L204" s="131" t="s">
        <v>48</v>
      </c>
      <c r="M204" s="131" t="s">
        <v>49</v>
      </c>
      <c r="N204" s="131" t="s">
        <v>50</v>
      </c>
      <c r="O204" s="132" t="s">
        <v>51</v>
      </c>
      <c r="P204" s="132" t="s">
        <v>200</v>
      </c>
      <c r="Q204" s="132" t="s">
        <v>200</v>
      </c>
      <c r="R204" s="132">
        <v>3108553530</v>
      </c>
      <c r="S204" s="132" t="s">
        <v>201</v>
      </c>
      <c r="T204" s="136" t="s">
        <v>675</v>
      </c>
      <c r="U204" s="142" t="s">
        <v>203</v>
      </c>
      <c r="V204" s="133">
        <v>13311605572021</v>
      </c>
      <c r="W204" s="132" t="s">
        <v>312</v>
      </c>
      <c r="X204" s="132" t="s">
        <v>323</v>
      </c>
      <c r="Y204" s="131">
        <v>1</v>
      </c>
      <c r="Z204" s="135" t="s">
        <v>324</v>
      </c>
      <c r="AA204" s="19" t="s">
        <v>325</v>
      </c>
      <c r="AB204" s="19"/>
      <c r="AC204" s="20"/>
      <c r="AD204" s="20"/>
      <c r="AE204" s="20"/>
      <c r="AF204" s="48"/>
      <c r="AG204" s="48"/>
      <c r="AH204" s="48"/>
      <c r="AI204" s="48"/>
      <c r="AJ204" s="111"/>
      <c r="AK204" s="279" t="s">
        <v>907</v>
      </c>
      <c r="AL204" s="48"/>
    </row>
    <row r="205" spans="1:38" ht="15" hidden="1" customHeight="1" x14ac:dyDescent="0.25">
      <c r="A205" s="221">
        <v>154</v>
      </c>
      <c r="B205" s="136" t="s">
        <v>44</v>
      </c>
      <c r="C205" s="132" t="s">
        <v>104</v>
      </c>
      <c r="D205" s="132" t="s">
        <v>319</v>
      </c>
      <c r="E205" s="49">
        <v>14927000</v>
      </c>
      <c r="F205" s="235">
        <v>0</v>
      </c>
      <c r="G205" s="140">
        <v>44440</v>
      </c>
      <c r="H205" s="130">
        <v>9</v>
      </c>
      <c r="I205" s="129">
        <v>44449</v>
      </c>
      <c r="J205" s="141" t="s">
        <v>101</v>
      </c>
      <c r="K205" s="141">
        <f t="shared" si="0"/>
        <v>110</v>
      </c>
      <c r="L205" s="131" t="s">
        <v>48</v>
      </c>
      <c r="M205" s="131" t="s">
        <v>49</v>
      </c>
      <c r="N205" s="131" t="s">
        <v>50</v>
      </c>
      <c r="O205" s="132" t="s">
        <v>51</v>
      </c>
      <c r="P205" s="132" t="s">
        <v>200</v>
      </c>
      <c r="Q205" s="132" t="s">
        <v>200</v>
      </c>
      <c r="R205" s="132">
        <v>3108553530</v>
      </c>
      <c r="S205" s="132" t="s">
        <v>201</v>
      </c>
      <c r="T205" s="136" t="s">
        <v>676</v>
      </c>
      <c r="U205" s="132" t="s">
        <v>203</v>
      </c>
      <c r="V205" s="133">
        <v>13311601061663</v>
      </c>
      <c r="W205" s="132" t="s">
        <v>267</v>
      </c>
      <c r="X205" s="132" t="s">
        <v>268</v>
      </c>
      <c r="Y205" s="131">
        <v>1</v>
      </c>
      <c r="Z205" s="135" t="s">
        <v>269</v>
      </c>
      <c r="AA205" s="19" t="s">
        <v>325</v>
      </c>
      <c r="AB205" s="19"/>
      <c r="AC205" s="20"/>
      <c r="AD205" s="20"/>
      <c r="AE205" s="20"/>
      <c r="AF205" s="48"/>
      <c r="AG205" s="48"/>
      <c r="AH205" s="48"/>
      <c r="AI205" s="48"/>
      <c r="AJ205" s="111"/>
      <c r="AK205" s="279" t="s">
        <v>907</v>
      </c>
    </row>
    <row r="206" spans="1:38" ht="15" hidden="1" customHeight="1" x14ac:dyDescent="0.25">
      <c r="A206" s="116">
        <v>155</v>
      </c>
      <c r="B206" s="136" t="s">
        <v>44</v>
      </c>
      <c r="C206" s="132" t="s">
        <v>104</v>
      </c>
      <c r="D206" s="132" t="s">
        <v>319</v>
      </c>
      <c r="E206" s="49">
        <v>18744000</v>
      </c>
      <c r="F206" s="49">
        <v>15336000</v>
      </c>
      <c r="G206" s="140">
        <v>44440</v>
      </c>
      <c r="H206" s="130">
        <v>9</v>
      </c>
      <c r="I206" s="129">
        <v>44461</v>
      </c>
      <c r="J206" s="141" t="s">
        <v>101</v>
      </c>
      <c r="K206" s="141">
        <f t="shared" si="0"/>
        <v>110</v>
      </c>
      <c r="L206" s="131" t="s">
        <v>48</v>
      </c>
      <c r="M206" s="131" t="s">
        <v>49</v>
      </c>
      <c r="N206" s="131" t="s">
        <v>50</v>
      </c>
      <c r="O206" s="132" t="s">
        <v>51</v>
      </c>
      <c r="P206" s="132" t="s">
        <v>200</v>
      </c>
      <c r="Q206" s="132" t="s">
        <v>200</v>
      </c>
      <c r="R206" s="132">
        <v>3108553530</v>
      </c>
      <c r="S206" s="132" t="s">
        <v>201</v>
      </c>
      <c r="T206" s="136" t="s">
        <v>677</v>
      </c>
      <c r="U206" s="132" t="s">
        <v>203</v>
      </c>
      <c r="V206" s="133">
        <v>13311601061663</v>
      </c>
      <c r="W206" s="132" t="s">
        <v>267</v>
      </c>
      <c r="X206" s="132" t="s">
        <v>268</v>
      </c>
      <c r="Y206" s="131">
        <v>1</v>
      </c>
      <c r="Z206" s="135" t="s">
        <v>269</v>
      </c>
      <c r="AA206" s="19" t="s">
        <v>325</v>
      </c>
      <c r="AB206" s="19"/>
      <c r="AC206" s="20" t="s">
        <v>459</v>
      </c>
      <c r="AD206" s="20" t="s">
        <v>460</v>
      </c>
      <c r="AE206" s="20"/>
      <c r="AF206" s="48"/>
      <c r="AG206" s="48"/>
      <c r="AH206" s="48"/>
      <c r="AI206" s="48"/>
      <c r="AJ206" s="111"/>
      <c r="AK206" s="299">
        <v>15336000</v>
      </c>
    </row>
    <row r="207" spans="1:38" ht="15" hidden="1" customHeight="1" x14ac:dyDescent="0.25">
      <c r="A207" s="116">
        <v>156</v>
      </c>
      <c r="B207" s="136" t="s">
        <v>44</v>
      </c>
      <c r="C207" s="132" t="s">
        <v>104</v>
      </c>
      <c r="D207" s="132" t="s">
        <v>319</v>
      </c>
      <c r="E207" s="49">
        <v>14666667</v>
      </c>
      <c r="F207" s="49">
        <v>14000000</v>
      </c>
      <c r="G207" s="140">
        <v>44440</v>
      </c>
      <c r="H207" s="130">
        <v>9</v>
      </c>
      <c r="I207" s="129">
        <v>44449</v>
      </c>
      <c r="J207" s="141" t="s">
        <v>101</v>
      </c>
      <c r="K207" s="141">
        <f t="shared" si="0"/>
        <v>110</v>
      </c>
      <c r="L207" s="131" t="s">
        <v>48</v>
      </c>
      <c r="M207" s="131" t="s">
        <v>49</v>
      </c>
      <c r="N207" s="131" t="s">
        <v>50</v>
      </c>
      <c r="O207" s="132" t="s">
        <v>51</v>
      </c>
      <c r="P207" s="132" t="s">
        <v>200</v>
      </c>
      <c r="Q207" s="132" t="s">
        <v>200</v>
      </c>
      <c r="R207" s="132">
        <v>3108553530</v>
      </c>
      <c r="S207" s="132" t="s">
        <v>201</v>
      </c>
      <c r="T207" s="136" t="s">
        <v>678</v>
      </c>
      <c r="U207" s="132" t="s">
        <v>203</v>
      </c>
      <c r="V207" s="133">
        <v>13311602341704</v>
      </c>
      <c r="W207" s="134" t="s">
        <v>280</v>
      </c>
      <c r="X207" s="132" t="s">
        <v>281</v>
      </c>
      <c r="Y207" s="131">
        <v>1</v>
      </c>
      <c r="Z207" s="135" t="s">
        <v>282</v>
      </c>
      <c r="AA207" s="19" t="s">
        <v>325</v>
      </c>
      <c r="AB207" s="19"/>
      <c r="AC207" s="20" t="s">
        <v>691</v>
      </c>
      <c r="AD207" s="20" t="s">
        <v>725</v>
      </c>
      <c r="AE207" s="20"/>
      <c r="AF207" s="48"/>
      <c r="AG207" s="48"/>
      <c r="AH207" s="48"/>
      <c r="AI207" s="48"/>
      <c r="AJ207" s="111"/>
      <c r="AK207" s="111">
        <v>14000000</v>
      </c>
    </row>
    <row r="208" spans="1:38" ht="15" hidden="1" customHeight="1" x14ac:dyDescent="0.25">
      <c r="A208" s="116">
        <v>157</v>
      </c>
      <c r="B208" s="136" t="s">
        <v>44</v>
      </c>
      <c r="C208" s="132" t="s">
        <v>104</v>
      </c>
      <c r="D208" s="132" t="s">
        <v>319</v>
      </c>
      <c r="E208" s="49">
        <v>17600000</v>
      </c>
      <c r="F208" s="49">
        <v>17600000</v>
      </c>
      <c r="G208" s="140">
        <v>44440</v>
      </c>
      <c r="H208" s="130">
        <v>9</v>
      </c>
      <c r="I208" s="129">
        <v>44449</v>
      </c>
      <c r="J208" s="141" t="s">
        <v>101</v>
      </c>
      <c r="K208" s="141">
        <f t="shared" si="0"/>
        <v>110</v>
      </c>
      <c r="L208" s="131" t="s">
        <v>48</v>
      </c>
      <c r="M208" s="131" t="s">
        <v>49</v>
      </c>
      <c r="N208" s="131" t="s">
        <v>50</v>
      </c>
      <c r="O208" s="132" t="s">
        <v>51</v>
      </c>
      <c r="P208" s="132" t="s">
        <v>200</v>
      </c>
      <c r="Q208" s="132" t="s">
        <v>200</v>
      </c>
      <c r="R208" s="132">
        <v>3108553530</v>
      </c>
      <c r="S208" s="132" t="s">
        <v>201</v>
      </c>
      <c r="T208" s="136" t="s">
        <v>679</v>
      </c>
      <c r="U208" s="142" t="s">
        <v>203</v>
      </c>
      <c r="V208" s="133">
        <v>13311605572021</v>
      </c>
      <c r="W208" s="132" t="s">
        <v>312</v>
      </c>
      <c r="X208" s="132" t="s">
        <v>323</v>
      </c>
      <c r="Y208" s="131">
        <v>1</v>
      </c>
      <c r="Z208" s="135" t="s">
        <v>324</v>
      </c>
      <c r="AA208" s="19" t="s">
        <v>325</v>
      </c>
      <c r="AB208" s="19"/>
      <c r="AC208" s="20" t="s">
        <v>689</v>
      </c>
      <c r="AD208" s="20" t="s">
        <v>699</v>
      </c>
      <c r="AE208" s="20"/>
      <c r="AF208" s="48"/>
      <c r="AG208" s="48"/>
      <c r="AH208" s="48"/>
      <c r="AI208" s="48"/>
      <c r="AJ208" s="111"/>
      <c r="AK208" s="111">
        <v>17600000</v>
      </c>
      <c r="AL208" s="48"/>
    </row>
    <row r="209" spans="1:38" ht="15" hidden="1" customHeight="1" x14ac:dyDescent="0.25">
      <c r="A209" s="116">
        <v>158</v>
      </c>
      <c r="B209" s="136" t="s">
        <v>44</v>
      </c>
      <c r="C209" s="132" t="s">
        <v>104</v>
      </c>
      <c r="D209" s="132" t="s">
        <v>319</v>
      </c>
      <c r="E209" s="49">
        <v>16333200</v>
      </c>
      <c r="F209" s="49">
        <v>16333200</v>
      </c>
      <c r="G209" s="140">
        <v>44440</v>
      </c>
      <c r="H209" s="130">
        <v>9</v>
      </c>
      <c r="I209" s="129">
        <v>44449</v>
      </c>
      <c r="J209" s="141" t="s">
        <v>101</v>
      </c>
      <c r="K209" s="141">
        <f>3*30+27</f>
        <v>117</v>
      </c>
      <c r="L209" s="131" t="s">
        <v>48</v>
      </c>
      <c r="M209" s="131" t="s">
        <v>49</v>
      </c>
      <c r="N209" s="131" t="s">
        <v>50</v>
      </c>
      <c r="O209" s="132" t="s">
        <v>51</v>
      </c>
      <c r="P209" s="132" t="s">
        <v>200</v>
      </c>
      <c r="Q209" s="132" t="s">
        <v>200</v>
      </c>
      <c r="R209" s="132">
        <v>3108553530</v>
      </c>
      <c r="S209" s="132" t="s">
        <v>201</v>
      </c>
      <c r="T209" s="136" t="s">
        <v>680</v>
      </c>
      <c r="U209" s="142" t="s">
        <v>203</v>
      </c>
      <c r="V209" s="133">
        <v>13311605572021</v>
      </c>
      <c r="W209" s="132" t="s">
        <v>312</v>
      </c>
      <c r="X209" s="132" t="s">
        <v>323</v>
      </c>
      <c r="Y209" s="131">
        <v>1</v>
      </c>
      <c r="Z209" s="135" t="s">
        <v>324</v>
      </c>
      <c r="AA209" s="19" t="s">
        <v>325</v>
      </c>
      <c r="AB209" s="19"/>
      <c r="AC209" s="20" t="s">
        <v>690</v>
      </c>
      <c r="AD209" s="20" t="s">
        <v>700</v>
      </c>
      <c r="AE209" s="20"/>
      <c r="AF209" s="48"/>
      <c r="AG209" s="48"/>
      <c r="AH209" s="48"/>
      <c r="AI209" s="48"/>
      <c r="AJ209" s="111"/>
      <c r="AK209" s="58">
        <v>16333200</v>
      </c>
      <c r="AL209" s="48"/>
    </row>
    <row r="210" spans="1:38" ht="15" hidden="1" customHeight="1" x14ac:dyDescent="0.25">
      <c r="A210" s="116">
        <v>159</v>
      </c>
      <c r="B210" s="136" t="s">
        <v>44</v>
      </c>
      <c r="C210" s="132" t="s">
        <v>104</v>
      </c>
      <c r="D210" s="132" t="s">
        <v>319</v>
      </c>
      <c r="E210" s="49">
        <v>23688000</v>
      </c>
      <c r="F210" s="49">
        <v>22898400</v>
      </c>
      <c r="G210" s="140">
        <v>44440</v>
      </c>
      <c r="H210" s="130">
        <v>9</v>
      </c>
      <c r="I210" s="129">
        <v>44449</v>
      </c>
      <c r="J210" s="141" t="s">
        <v>47</v>
      </c>
      <c r="K210" s="141">
        <v>4</v>
      </c>
      <c r="L210" s="131" t="s">
        <v>48</v>
      </c>
      <c r="M210" s="131" t="s">
        <v>49</v>
      </c>
      <c r="N210" s="131" t="s">
        <v>50</v>
      </c>
      <c r="O210" s="132" t="s">
        <v>51</v>
      </c>
      <c r="P210" s="132" t="s">
        <v>200</v>
      </c>
      <c r="Q210" s="132" t="s">
        <v>200</v>
      </c>
      <c r="R210" s="132">
        <v>3108553530</v>
      </c>
      <c r="S210" s="132" t="s">
        <v>201</v>
      </c>
      <c r="T210" s="136" t="s">
        <v>673</v>
      </c>
      <c r="U210" s="142" t="s">
        <v>203</v>
      </c>
      <c r="V210" s="133">
        <v>13311605572023</v>
      </c>
      <c r="W210" s="132" t="s">
        <v>316</v>
      </c>
      <c r="X210" s="132" t="s">
        <v>317</v>
      </c>
      <c r="Y210" s="131">
        <v>1</v>
      </c>
      <c r="Z210" s="188" t="s">
        <v>318</v>
      </c>
      <c r="AA210" s="19" t="s">
        <v>325</v>
      </c>
      <c r="AB210" s="19"/>
      <c r="AC210" s="20" t="s">
        <v>717</v>
      </c>
      <c r="AD210" s="20" t="s">
        <v>705</v>
      </c>
      <c r="AE210" s="20"/>
      <c r="AF210" s="48"/>
      <c r="AG210" s="48"/>
      <c r="AH210" s="48"/>
      <c r="AI210" s="48"/>
      <c r="AJ210" s="111"/>
      <c r="AK210" s="111">
        <v>22898400</v>
      </c>
      <c r="AL210" s="48"/>
    </row>
    <row r="211" spans="1:38" ht="15" customHeight="1" x14ac:dyDescent="0.25">
      <c r="A211" s="115">
        <v>160</v>
      </c>
      <c r="B211" s="136" t="s">
        <v>44</v>
      </c>
      <c r="C211" s="132" t="s">
        <v>104</v>
      </c>
      <c r="D211" s="132" t="s">
        <v>346</v>
      </c>
      <c r="E211" s="49">
        <v>8000000</v>
      </c>
      <c r="F211" s="49">
        <f>7840000+880000</f>
        <v>8720000</v>
      </c>
      <c r="G211" s="140">
        <v>44459</v>
      </c>
      <c r="H211" s="130">
        <v>9</v>
      </c>
      <c r="I211" s="129">
        <v>44466</v>
      </c>
      <c r="J211" s="141" t="s">
        <v>101</v>
      </c>
      <c r="K211" s="141">
        <f>3*30+10</f>
        <v>100</v>
      </c>
      <c r="L211" s="131" t="s">
        <v>48</v>
      </c>
      <c r="M211" s="131" t="s">
        <v>49</v>
      </c>
      <c r="N211" s="131" t="s">
        <v>50</v>
      </c>
      <c r="O211" s="132" t="s">
        <v>51</v>
      </c>
      <c r="P211" s="132" t="s">
        <v>200</v>
      </c>
      <c r="Q211" s="132" t="s">
        <v>200</v>
      </c>
      <c r="R211" s="132">
        <v>3108553529</v>
      </c>
      <c r="S211" s="132" t="s">
        <v>201</v>
      </c>
      <c r="T211" s="136" t="s">
        <v>731</v>
      </c>
      <c r="U211" s="136" t="s">
        <v>203</v>
      </c>
      <c r="V211" s="133">
        <v>13311605552019</v>
      </c>
      <c r="W211" s="132" t="s">
        <v>302</v>
      </c>
      <c r="X211" s="132" t="s">
        <v>303</v>
      </c>
      <c r="Y211" s="131">
        <v>2</v>
      </c>
      <c r="Z211" s="135" t="s">
        <v>304</v>
      </c>
      <c r="AA211" s="19" t="s">
        <v>325</v>
      </c>
      <c r="AB211" s="20" t="s">
        <v>541</v>
      </c>
      <c r="AC211" s="20" t="s">
        <v>801</v>
      </c>
      <c r="AD211" s="20" t="s">
        <v>741</v>
      </c>
      <c r="AK211" s="49">
        <v>7840000</v>
      </c>
    </row>
    <row r="212" spans="1:38" ht="15" hidden="1" customHeight="1" x14ac:dyDescent="0.25">
      <c r="A212" s="116">
        <v>161</v>
      </c>
      <c r="B212" s="136" t="s">
        <v>44</v>
      </c>
      <c r="C212" s="132" t="s">
        <v>104</v>
      </c>
      <c r="D212" s="132" t="s">
        <v>346</v>
      </c>
      <c r="E212" s="49">
        <v>5400000</v>
      </c>
      <c r="F212" s="49">
        <v>5400000</v>
      </c>
      <c r="G212" s="140">
        <v>44459</v>
      </c>
      <c r="H212" s="130">
        <v>9</v>
      </c>
      <c r="I212" s="129">
        <v>44466</v>
      </c>
      <c r="J212" s="141" t="s">
        <v>47</v>
      </c>
      <c r="K212" s="141">
        <v>3</v>
      </c>
      <c r="L212" s="131" t="s">
        <v>48</v>
      </c>
      <c r="M212" s="131" t="s">
        <v>49</v>
      </c>
      <c r="N212" s="131" t="s">
        <v>50</v>
      </c>
      <c r="O212" s="132" t="s">
        <v>51</v>
      </c>
      <c r="P212" s="132" t="s">
        <v>200</v>
      </c>
      <c r="Q212" s="132" t="s">
        <v>200</v>
      </c>
      <c r="R212" s="132">
        <v>3108553530</v>
      </c>
      <c r="S212" s="132" t="s">
        <v>201</v>
      </c>
      <c r="T212" s="136" t="s">
        <v>732</v>
      </c>
      <c r="U212" s="142" t="s">
        <v>203</v>
      </c>
      <c r="V212" s="133">
        <v>13311605572021</v>
      </c>
      <c r="W212" s="132" t="s">
        <v>312</v>
      </c>
      <c r="X212" s="132" t="s">
        <v>323</v>
      </c>
      <c r="Y212" s="131">
        <v>1</v>
      </c>
      <c r="Z212" s="135" t="s">
        <v>324</v>
      </c>
      <c r="AA212" s="15" t="s">
        <v>325</v>
      </c>
      <c r="AB212" s="20" t="s">
        <v>713</v>
      </c>
      <c r="AC212" s="20" t="s">
        <v>835</v>
      </c>
      <c r="AD212" s="20" t="s">
        <v>754</v>
      </c>
      <c r="AK212" s="58">
        <v>5400000</v>
      </c>
      <c r="AL212" s="48"/>
    </row>
    <row r="213" spans="1:38" ht="15" hidden="1" customHeight="1" x14ac:dyDescent="0.25">
      <c r="A213" s="116">
        <v>162</v>
      </c>
      <c r="B213" s="136" t="s">
        <v>44</v>
      </c>
      <c r="C213" s="132" t="s">
        <v>104</v>
      </c>
      <c r="D213" s="132" t="s">
        <v>319</v>
      </c>
      <c r="E213" s="49">
        <v>13083000</v>
      </c>
      <c r="F213" s="49">
        <v>13083000</v>
      </c>
      <c r="G213" s="140">
        <v>44459</v>
      </c>
      <c r="H213" s="130">
        <v>9</v>
      </c>
      <c r="I213" s="129">
        <v>44466</v>
      </c>
      <c r="J213" s="141" t="s">
        <v>47</v>
      </c>
      <c r="K213" s="141">
        <v>3</v>
      </c>
      <c r="L213" s="131" t="s">
        <v>48</v>
      </c>
      <c r="M213" s="131" t="s">
        <v>49</v>
      </c>
      <c r="N213" s="131" t="s">
        <v>50</v>
      </c>
      <c r="O213" s="132" t="s">
        <v>51</v>
      </c>
      <c r="P213" s="132" t="s">
        <v>200</v>
      </c>
      <c r="Q213" s="132" t="s">
        <v>200</v>
      </c>
      <c r="R213" s="132">
        <v>3108553530</v>
      </c>
      <c r="S213" s="132" t="s">
        <v>201</v>
      </c>
      <c r="T213" s="136" t="s">
        <v>734</v>
      </c>
      <c r="U213" s="132" t="s">
        <v>203</v>
      </c>
      <c r="V213" s="133">
        <v>13311601061663</v>
      </c>
      <c r="W213" s="132" t="s">
        <v>267</v>
      </c>
      <c r="X213" s="132" t="s">
        <v>268</v>
      </c>
      <c r="Y213" s="131">
        <v>1</v>
      </c>
      <c r="Z213" s="135" t="s">
        <v>269</v>
      </c>
      <c r="AA213" s="19" t="s">
        <v>325</v>
      </c>
      <c r="AB213" s="20"/>
      <c r="AC213" s="20" t="s">
        <v>837</v>
      </c>
      <c r="AD213" s="111" t="s">
        <v>769</v>
      </c>
      <c r="AK213" s="127">
        <v>13083000</v>
      </c>
    </row>
    <row r="214" spans="1:38" ht="15" hidden="1" customHeight="1" x14ac:dyDescent="0.25">
      <c r="A214" s="114">
        <v>163</v>
      </c>
      <c r="B214" s="132" t="s">
        <v>44</v>
      </c>
      <c r="C214" s="132" t="s">
        <v>104</v>
      </c>
      <c r="D214" s="132" t="s">
        <v>346</v>
      </c>
      <c r="E214" s="49">
        <v>7350000</v>
      </c>
      <c r="F214" s="49">
        <v>7350000</v>
      </c>
      <c r="G214" s="140">
        <v>44459</v>
      </c>
      <c r="H214" s="130">
        <v>9</v>
      </c>
      <c r="I214" s="129">
        <v>44466</v>
      </c>
      <c r="J214" s="131" t="s">
        <v>47</v>
      </c>
      <c r="K214" s="130">
        <v>3</v>
      </c>
      <c r="L214" s="131" t="s">
        <v>48</v>
      </c>
      <c r="M214" s="131" t="s">
        <v>49</v>
      </c>
      <c r="N214" s="131" t="s">
        <v>50</v>
      </c>
      <c r="O214" s="132" t="s">
        <v>51</v>
      </c>
      <c r="P214" s="132" t="s">
        <v>200</v>
      </c>
      <c r="Q214" s="132" t="s">
        <v>200</v>
      </c>
      <c r="R214" s="132">
        <v>3108553524</v>
      </c>
      <c r="S214" s="132" t="s">
        <v>201</v>
      </c>
      <c r="T214" s="132" t="s">
        <v>735</v>
      </c>
      <c r="U214" s="132" t="s">
        <v>203</v>
      </c>
      <c r="V214" s="133">
        <v>13311601211625</v>
      </c>
      <c r="W214" s="134" t="s">
        <v>230</v>
      </c>
      <c r="X214" s="132" t="s">
        <v>231</v>
      </c>
      <c r="Y214" s="131">
        <v>1</v>
      </c>
      <c r="Z214" s="135" t="s">
        <v>232</v>
      </c>
      <c r="AA214" s="15" t="s">
        <v>325</v>
      </c>
      <c r="AB214" s="19" t="s">
        <v>59</v>
      </c>
      <c r="AC214" s="20" t="s">
        <v>795</v>
      </c>
      <c r="AD214" t="s">
        <v>745</v>
      </c>
      <c r="AE214" s="22">
        <v>0</v>
      </c>
      <c r="AF214" s="22">
        <v>9800000</v>
      </c>
      <c r="AG214" s="22">
        <v>9800000</v>
      </c>
      <c r="AH214" s="48">
        <v>9800000</v>
      </c>
      <c r="AI214" s="48">
        <v>9800000</v>
      </c>
      <c r="AJ214" s="48">
        <v>9800000</v>
      </c>
      <c r="AK214" s="48">
        <v>7350000</v>
      </c>
    </row>
    <row r="215" spans="1:38" ht="15" hidden="1" customHeight="1" x14ac:dyDescent="0.25">
      <c r="A215" s="116">
        <v>164</v>
      </c>
      <c r="B215" s="136" t="s">
        <v>44</v>
      </c>
      <c r="C215" s="132" t="s">
        <v>104</v>
      </c>
      <c r="D215" s="132" t="s">
        <v>319</v>
      </c>
      <c r="E215" s="49">
        <v>5900000</v>
      </c>
      <c r="F215" s="49">
        <v>5900000</v>
      </c>
      <c r="G215" s="140">
        <v>44459</v>
      </c>
      <c r="H215" s="130">
        <v>9</v>
      </c>
      <c r="I215" s="129">
        <v>44466</v>
      </c>
      <c r="J215" s="141" t="s">
        <v>47</v>
      </c>
      <c r="K215" s="141">
        <v>3</v>
      </c>
      <c r="L215" s="131" t="s">
        <v>48</v>
      </c>
      <c r="M215" s="131" t="s">
        <v>49</v>
      </c>
      <c r="N215" s="131" t="s">
        <v>50</v>
      </c>
      <c r="O215" s="132" t="s">
        <v>51</v>
      </c>
      <c r="P215" s="132" t="s">
        <v>200</v>
      </c>
      <c r="Q215" s="132" t="s">
        <v>200</v>
      </c>
      <c r="R215" s="132">
        <v>3108553530</v>
      </c>
      <c r="S215" s="132" t="s">
        <v>201</v>
      </c>
      <c r="T215" s="136" t="s">
        <v>736</v>
      </c>
      <c r="U215" s="132" t="s">
        <v>203</v>
      </c>
      <c r="V215" s="133">
        <v>13311601061662</v>
      </c>
      <c r="W215" s="134" t="s">
        <v>256</v>
      </c>
      <c r="X215" s="132" t="s">
        <v>257</v>
      </c>
      <c r="Y215" s="131">
        <v>1</v>
      </c>
      <c r="Z215" s="135" t="s">
        <v>258</v>
      </c>
      <c r="AA215" s="19" t="s">
        <v>325</v>
      </c>
      <c r="AB215" s="20"/>
      <c r="AC215" s="29" t="s">
        <v>792</v>
      </c>
      <c r="AD215" s="184" t="s">
        <v>749</v>
      </c>
      <c r="AK215" s="58">
        <v>5900000</v>
      </c>
    </row>
    <row r="216" spans="1:38" ht="15" hidden="1" customHeight="1" x14ac:dyDescent="0.25">
      <c r="A216" s="116">
        <v>164</v>
      </c>
      <c r="B216" s="136" t="s">
        <v>44</v>
      </c>
      <c r="C216" s="132" t="s">
        <v>104</v>
      </c>
      <c r="D216" s="132" t="s">
        <v>319</v>
      </c>
      <c r="E216" s="49">
        <v>5900000</v>
      </c>
      <c r="F216" s="49">
        <v>5900000</v>
      </c>
      <c r="G216" s="140">
        <v>44459</v>
      </c>
      <c r="H216" s="130">
        <v>9</v>
      </c>
      <c r="I216" s="129">
        <v>44466</v>
      </c>
      <c r="J216" s="141" t="s">
        <v>47</v>
      </c>
      <c r="K216" s="141">
        <v>3</v>
      </c>
      <c r="L216" s="131" t="s">
        <v>48</v>
      </c>
      <c r="M216" s="131" t="s">
        <v>49</v>
      </c>
      <c r="N216" s="131" t="s">
        <v>50</v>
      </c>
      <c r="O216" s="132" t="s">
        <v>51</v>
      </c>
      <c r="P216" s="132" t="s">
        <v>200</v>
      </c>
      <c r="Q216" s="132" t="s">
        <v>200</v>
      </c>
      <c r="R216" s="132">
        <v>3108553530</v>
      </c>
      <c r="S216" s="132" t="s">
        <v>201</v>
      </c>
      <c r="T216" s="136" t="s">
        <v>736</v>
      </c>
      <c r="U216" s="132" t="s">
        <v>203</v>
      </c>
      <c r="V216" s="133">
        <v>13311601061663</v>
      </c>
      <c r="W216" s="132" t="s">
        <v>267</v>
      </c>
      <c r="X216" s="132" t="s">
        <v>268</v>
      </c>
      <c r="Y216" s="131">
        <v>1</v>
      </c>
      <c r="Z216" s="135" t="s">
        <v>269</v>
      </c>
      <c r="AA216" s="19" t="s">
        <v>325</v>
      </c>
      <c r="AB216" s="20"/>
      <c r="AC216" s="29" t="s">
        <v>792</v>
      </c>
      <c r="AD216" s="184" t="s">
        <v>749</v>
      </c>
      <c r="AK216" s="58">
        <v>5900000</v>
      </c>
    </row>
    <row r="217" spans="1:38" ht="15" hidden="1" customHeight="1" x14ac:dyDescent="0.25">
      <c r="A217" s="116">
        <v>164</v>
      </c>
      <c r="B217" s="136" t="s">
        <v>44</v>
      </c>
      <c r="C217" s="132" t="s">
        <v>104</v>
      </c>
      <c r="D217" s="132" t="s">
        <v>319</v>
      </c>
      <c r="E217" s="49">
        <v>5900000</v>
      </c>
      <c r="F217" s="49">
        <v>5900000</v>
      </c>
      <c r="G217" s="140">
        <v>44459</v>
      </c>
      <c r="H217" s="130">
        <v>9</v>
      </c>
      <c r="I217" s="129">
        <v>44466</v>
      </c>
      <c r="J217" s="141" t="s">
        <v>47</v>
      </c>
      <c r="K217" s="141">
        <v>3</v>
      </c>
      <c r="L217" s="131" t="s">
        <v>48</v>
      </c>
      <c r="M217" s="131" t="s">
        <v>49</v>
      </c>
      <c r="N217" s="131" t="s">
        <v>50</v>
      </c>
      <c r="O217" s="132" t="s">
        <v>51</v>
      </c>
      <c r="P217" s="132" t="s">
        <v>200</v>
      </c>
      <c r="Q217" s="132" t="s">
        <v>200</v>
      </c>
      <c r="R217" s="132">
        <v>3108553530</v>
      </c>
      <c r="S217" s="132" t="s">
        <v>201</v>
      </c>
      <c r="T217" s="136" t="s">
        <v>736</v>
      </c>
      <c r="U217" s="132" t="s">
        <v>203</v>
      </c>
      <c r="V217" s="133">
        <v>13311603401781</v>
      </c>
      <c r="W217" s="132" t="s">
        <v>287</v>
      </c>
      <c r="X217" s="132" t="s">
        <v>288</v>
      </c>
      <c r="Y217" s="131">
        <v>2</v>
      </c>
      <c r="Z217" s="135" t="s">
        <v>289</v>
      </c>
      <c r="AA217" s="19" t="s">
        <v>325</v>
      </c>
      <c r="AB217" s="20"/>
      <c r="AC217" s="29" t="s">
        <v>792</v>
      </c>
      <c r="AD217" s="183" t="s">
        <v>747</v>
      </c>
      <c r="AK217" s="48">
        <v>5900000</v>
      </c>
    </row>
    <row r="218" spans="1:38" ht="15" hidden="1" customHeight="1" x14ac:dyDescent="0.25">
      <c r="A218" s="116">
        <v>165</v>
      </c>
      <c r="B218" s="132" t="s">
        <v>44</v>
      </c>
      <c r="C218" s="132" t="s">
        <v>104</v>
      </c>
      <c r="D218" s="132" t="s">
        <v>346</v>
      </c>
      <c r="E218" s="146">
        <v>10890000</v>
      </c>
      <c r="F218" s="49">
        <f>3932500+3932500</f>
        <v>7865000</v>
      </c>
      <c r="G218" s="140">
        <v>44459</v>
      </c>
      <c r="H218" s="130">
        <v>9</v>
      </c>
      <c r="I218" s="129">
        <v>44464</v>
      </c>
      <c r="J218" s="141" t="s">
        <v>47</v>
      </c>
      <c r="K218" s="141">
        <v>3</v>
      </c>
      <c r="L218" s="131" t="s">
        <v>48</v>
      </c>
      <c r="M218" s="131" t="s">
        <v>49</v>
      </c>
      <c r="N218" s="131" t="s">
        <v>50</v>
      </c>
      <c r="O218" s="132" t="s">
        <v>51</v>
      </c>
      <c r="P218" s="132" t="s">
        <v>200</v>
      </c>
      <c r="Q218" s="132" t="s">
        <v>200</v>
      </c>
      <c r="R218" s="132">
        <v>3108553530</v>
      </c>
      <c r="S218" s="132" t="s">
        <v>201</v>
      </c>
      <c r="T218" s="136" t="s">
        <v>737</v>
      </c>
      <c r="U218" s="142" t="s">
        <v>203</v>
      </c>
      <c r="V218" s="133">
        <v>13311601061628</v>
      </c>
      <c r="W218" s="134" t="s">
        <v>250</v>
      </c>
      <c r="X218" s="132" t="s">
        <v>251</v>
      </c>
      <c r="Y218" s="131">
        <v>1</v>
      </c>
      <c r="Z218" s="135" t="s">
        <v>252</v>
      </c>
      <c r="AA218" s="19" t="s">
        <v>325</v>
      </c>
      <c r="AB218" s="20"/>
      <c r="AC218" s="20" t="s">
        <v>836</v>
      </c>
      <c r="AD218" s="20" t="s">
        <v>771</v>
      </c>
      <c r="AK218" s="127">
        <f>3932500+3932500</f>
        <v>7865000</v>
      </c>
    </row>
    <row r="219" spans="1:38" ht="15" hidden="1" customHeight="1" x14ac:dyDescent="0.25">
      <c r="A219" s="116">
        <v>166</v>
      </c>
      <c r="B219" s="132" t="s">
        <v>44</v>
      </c>
      <c r="C219" s="132" t="s">
        <v>104</v>
      </c>
      <c r="D219" s="132" t="s">
        <v>319</v>
      </c>
      <c r="E219" s="47">
        <v>13790000</v>
      </c>
      <c r="F219" s="49">
        <v>12805000</v>
      </c>
      <c r="G219" s="140">
        <v>44489</v>
      </c>
      <c r="H219" s="130">
        <v>10</v>
      </c>
      <c r="I219" s="129">
        <v>44494</v>
      </c>
      <c r="J219" s="141" t="s">
        <v>101</v>
      </c>
      <c r="K219" s="141">
        <f>30*2+10</f>
        <v>70</v>
      </c>
      <c r="L219" s="131" t="s">
        <v>48</v>
      </c>
      <c r="M219" s="131"/>
      <c r="N219" s="131"/>
      <c r="O219" s="132"/>
      <c r="P219" s="132"/>
      <c r="Q219" s="132"/>
      <c r="R219" s="132"/>
      <c r="S219" s="132"/>
      <c r="T219" s="136" t="s">
        <v>757</v>
      </c>
      <c r="U219" s="142" t="s">
        <v>203</v>
      </c>
      <c r="V219" s="133">
        <v>13311601211625</v>
      </c>
      <c r="W219" s="134" t="s">
        <v>230</v>
      </c>
      <c r="X219" s="132" t="s">
        <v>231</v>
      </c>
      <c r="Y219" s="131">
        <v>1</v>
      </c>
      <c r="Z219" s="135" t="s">
        <v>232</v>
      </c>
      <c r="AA219" s="15" t="s">
        <v>325</v>
      </c>
      <c r="AB219" s="20"/>
      <c r="AC219" s="20" t="s">
        <v>796</v>
      </c>
      <c r="AD219" t="s">
        <v>772</v>
      </c>
      <c r="AK219" s="48">
        <v>12805000</v>
      </c>
    </row>
    <row r="220" spans="1:38" ht="15" hidden="1" customHeight="1" x14ac:dyDescent="0.25">
      <c r="A220" s="105"/>
      <c r="B220" s="132"/>
      <c r="C220" s="132"/>
      <c r="D220" s="132"/>
      <c r="E220" s="47"/>
      <c r="F220" s="303">
        <f>345181770+86608367-F47-F141-F158-F159-F202-F214-F219-F221-F222-F240</f>
        <v>3131034</v>
      </c>
      <c r="G220" s="140"/>
      <c r="H220" s="130"/>
      <c r="I220" s="129"/>
      <c r="J220" s="141"/>
      <c r="K220" s="141"/>
      <c r="L220" s="131"/>
      <c r="M220" s="131"/>
      <c r="N220" s="131"/>
      <c r="O220" s="132"/>
      <c r="P220" s="132"/>
      <c r="Q220" s="132"/>
      <c r="R220" s="132"/>
      <c r="S220" s="132"/>
      <c r="T220" s="136"/>
      <c r="U220" s="142" t="s">
        <v>203</v>
      </c>
      <c r="V220" s="133">
        <v>13311601211625</v>
      </c>
      <c r="W220" s="134" t="s">
        <v>230</v>
      </c>
      <c r="X220" s="132" t="s">
        <v>231</v>
      </c>
      <c r="Y220" s="131">
        <v>1</v>
      </c>
      <c r="Z220" s="135" t="s">
        <v>232</v>
      </c>
      <c r="AA220" s="15" t="s">
        <v>60</v>
      </c>
      <c r="AB220" s="20"/>
      <c r="AC220" s="20"/>
      <c r="AK220" s="48"/>
    </row>
    <row r="221" spans="1:38" ht="15" hidden="1" customHeight="1" x14ac:dyDescent="0.25">
      <c r="A221" s="116">
        <v>190</v>
      </c>
      <c r="B221" s="132"/>
      <c r="C221" s="132"/>
      <c r="D221" s="132"/>
      <c r="E221" s="47"/>
      <c r="F221" s="47">
        <v>2325866</v>
      </c>
      <c r="G221" s="140"/>
      <c r="H221" s="130"/>
      <c r="I221" s="129"/>
      <c r="J221" s="141"/>
      <c r="K221" s="141"/>
      <c r="L221" s="131"/>
      <c r="M221" s="131"/>
      <c r="N221" s="131"/>
      <c r="O221" s="132"/>
      <c r="P221" s="132"/>
      <c r="Q221" s="132"/>
      <c r="R221" s="132"/>
      <c r="S221" s="132"/>
      <c r="T221" s="136" t="s">
        <v>871</v>
      </c>
      <c r="U221" s="142" t="s">
        <v>203</v>
      </c>
      <c r="V221" s="133">
        <v>13311601211625</v>
      </c>
      <c r="W221" s="134" t="s">
        <v>230</v>
      </c>
      <c r="X221" s="132" t="s">
        <v>231</v>
      </c>
      <c r="Y221" s="131">
        <v>1</v>
      </c>
      <c r="Z221" s="135" t="s">
        <v>232</v>
      </c>
      <c r="AA221" s="15" t="s">
        <v>60</v>
      </c>
      <c r="AB221" s="20"/>
      <c r="AC221" s="20" t="s">
        <v>911</v>
      </c>
      <c r="AD221" t="s">
        <v>912</v>
      </c>
      <c r="AK221" s="58">
        <v>2325866</v>
      </c>
    </row>
    <row r="222" spans="1:38" ht="15" hidden="1" customHeight="1" x14ac:dyDescent="0.25">
      <c r="A222" s="116">
        <v>167</v>
      </c>
      <c r="B222" s="132" t="s">
        <v>44</v>
      </c>
      <c r="C222" s="132" t="s">
        <v>104</v>
      </c>
      <c r="D222" s="132" t="s">
        <v>346</v>
      </c>
      <c r="E222" s="47">
        <v>6783000</v>
      </c>
      <c r="F222" s="47">
        <v>6783000</v>
      </c>
      <c r="G222" s="140">
        <v>44489</v>
      </c>
      <c r="H222" s="130">
        <v>10</v>
      </c>
      <c r="I222" s="129">
        <v>44494</v>
      </c>
      <c r="J222" s="141" t="s">
        <v>101</v>
      </c>
      <c r="K222" s="141">
        <f>30*2+10</f>
        <v>70</v>
      </c>
      <c r="L222" s="131" t="s">
        <v>48</v>
      </c>
      <c r="M222" s="131"/>
      <c r="N222" s="131"/>
      <c r="O222" s="132"/>
      <c r="P222" s="132"/>
      <c r="Q222" s="132"/>
      <c r="R222" s="132"/>
      <c r="S222" s="132"/>
      <c r="T222" s="136" t="s">
        <v>758</v>
      </c>
      <c r="U222" s="142" t="s">
        <v>203</v>
      </c>
      <c r="V222" s="133">
        <v>13311601211625</v>
      </c>
      <c r="W222" s="134" t="s">
        <v>230</v>
      </c>
      <c r="X222" s="132" t="s">
        <v>231</v>
      </c>
      <c r="Y222" s="131">
        <v>1</v>
      </c>
      <c r="Z222" s="135" t="s">
        <v>232</v>
      </c>
      <c r="AA222" s="15" t="s">
        <v>325</v>
      </c>
      <c r="AB222" s="20"/>
      <c r="AC222" s="20" t="s">
        <v>797</v>
      </c>
      <c r="AD222" t="s">
        <v>770</v>
      </c>
      <c r="AK222" s="48">
        <v>6783000</v>
      </c>
    </row>
    <row r="223" spans="1:38" ht="15" customHeight="1" x14ac:dyDescent="0.25">
      <c r="A223" s="116">
        <v>168</v>
      </c>
      <c r="B223" s="132" t="s">
        <v>44</v>
      </c>
      <c r="C223" s="132" t="s">
        <v>104</v>
      </c>
      <c r="D223" s="132" t="s">
        <v>319</v>
      </c>
      <c r="E223" s="47">
        <v>10175667</v>
      </c>
      <c r="F223" s="47">
        <v>0</v>
      </c>
      <c r="G223" s="140">
        <v>44489</v>
      </c>
      <c r="H223" s="130">
        <v>10</v>
      </c>
      <c r="I223" s="129">
        <v>44494</v>
      </c>
      <c r="J223" s="141" t="s">
        <v>101</v>
      </c>
      <c r="K223" s="141">
        <f>30*2+10</f>
        <v>70</v>
      </c>
      <c r="L223" s="131" t="s">
        <v>48</v>
      </c>
      <c r="M223" s="131"/>
      <c r="N223" s="131"/>
      <c r="O223" s="132"/>
      <c r="P223" s="132"/>
      <c r="Q223" s="132"/>
      <c r="R223" s="132"/>
      <c r="S223" s="132"/>
      <c r="T223" s="136" t="s">
        <v>759</v>
      </c>
      <c r="U223" s="142" t="s">
        <v>203</v>
      </c>
      <c r="V223" s="133">
        <v>13311605552019</v>
      </c>
      <c r="W223" s="132" t="s">
        <v>302</v>
      </c>
      <c r="X223" s="132" t="s">
        <v>303</v>
      </c>
      <c r="Y223" s="131">
        <v>2</v>
      </c>
      <c r="Z223" s="135" t="s">
        <v>304</v>
      </c>
      <c r="AA223" s="19" t="s">
        <v>325</v>
      </c>
      <c r="AB223" s="20"/>
      <c r="AC223" s="111"/>
      <c r="AK223" s="138"/>
    </row>
    <row r="224" spans="1:38" ht="15" hidden="1" customHeight="1" x14ac:dyDescent="0.25">
      <c r="A224" s="116">
        <v>169</v>
      </c>
      <c r="B224" s="132" t="s">
        <v>44</v>
      </c>
      <c r="C224" s="132" t="s">
        <v>104</v>
      </c>
      <c r="D224" s="132" t="s">
        <v>319</v>
      </c>
      <c r="E224" s="47">
        <v>9448833</v>
      </c>
      <c r="F224">
        <v>4651733</v>
      </c>
      <c r="G224" s="140">
        <v>44489</v>
      </c>
      <c r="H224" s="130">
        <v>10</v>
      </c>
      <c r="I224" s="129">
        <v>44494</v>
      </c>
      <c r="J224" s="141" t="s">
        <v>101</v>
      </c>
      <c r="K224" s="141">
        <f>2*30+5</f>
        <v>65</v>
      </c>
      <c r="L224" s="131" t="s">
        <v>48</v>
      </c>
      <c r="M224" s="131"/>
      <c r="N224" s="131"/>
      <c r="O224" s="132"/>
      <c r="P224" s="132"/>
      <c r="Q224" s="132"/>
      <c r="R224" s="132"/>
      <c r="S224" s="132"/>
      <c r="T224" s="136" t="s">
        <v>764</v>
      </c>
      <c r="U224" s="142" t="s">
        <v>203</v>
      </c>
      <c r="V224" s="133">
        <v>13311605572021</v>
      </c>
      <c r="W224" s="132" t="s">
        <v>312</v>
      </c>
      <c r="X224" s="132" t="s">
        <v>323</v>
      </c>
      <c r="Y224" s="131">
        <v>1</v>
      </c>
      <c r="Z224" s="135" t="s">
        <v>324</v>
      </c>
      <c r="AA224" s="15" t="s">
        <v>325</v>
      </c>
      <c r="AB224" s="20"/>
      <c r="AC224" s="20" t="s">
        <v>826</v>
      </c>
      <c r="AD224" s="20" t="s">
        <v>932</v>
      </c>
      <c r="AK224">
        <v>4651733</v>
      </c>
      <c r="AL224" s="48"/>
    </row>
    <row r="225" spans="1:38" ht="15" hidden="1" customHeight="1" x14ac:dyDescent="0.25">
      <c r="A225" s="116">
        <v>170</v>
      </c>
      <c r="B225" s="132" t="s">
        <v>44</v>
      </c>
      <c r="C225" s="132" t="s">
        <v>104</v>
      </c>
      <c r="D225" s="132" t="s">
        <v>346</v>
      </c>
      <c r="E225" s="47">
        <v>32000000</v>
      </c>
      <c r="F225" s="47">
        <f>16906667+8500000</f>
        <v>25406667</v>
      </c>
      <c r="G225" s="140">
        <v>44489</v>
      </c>
      <c r="H225" s="130">
        <v>10</v>
      </c>
      <c r="I225" s="129">
        <v>44494</v>
      </c>
      <c r="J225" s="141" t="s">
        <v>47</v>
      </c>
      <c r="K225" s="141">
        <v>2</v>
      </c>
      <c r="L225" s="131" t="s">
        <v>48</v>
      </c>
      <c r="M225" s="131"/>
      <c r="N225" s="131"/>
      <c r="O225" s="132"/>
      <c r="P225" s="132"/>
      <c r="Q225" s="132"/>
      <c r="R225" s="132"/>
      <c r="S225" s="132"/>
      <c r="T225" s="136" t="s">
        <v>765</v>
      </c>
      <c r="U225" s="132" t="s">
        <v>203</v>
      </c>
      <c r="V225" s="133">
        <v>13311601241626</v>
      </c>
      <c r="W225" s="132" t="s">
        <v>246</v>
      </c>
      <c r="X225" s="132" t="s">
        <v>247</v>
      </c>
      <c r="Y225" s="131">
        <v>1</v>
      </c>
      <c r="Z225" s="135" t="s">
        <v>248</v>
      </c>
      <c r="AA225" s="19" t="s">
        <v>325</v>
      </c>
      <c r="AB225" s="20"/>
      <c r="AC225" s="127" t="s">
        <v>838</v>
      </c>
      <c r="AD225" t="s">
        <v>839</v>
      </c>
      <c r="AK225" s="5">
        <v>16906667</v>
      </c>
    </row>
    <row r="226" spans="1:38" s="138" customFormat="1" ht="15" hidden="1" customHeight="1" x14ac:dyDescent="0.25">
      <c r="A226" s="280">
        <v>171</v>
      </c>
      <c r="B226" s="132" t="s">
        <v>44</v>
      </c>
      <c r="C226" s="132" t="s">
        <v>104</v>
      </c>
      <c r="D226" s="15" t="s">
        <v>199</v>
      </c>
      <c r="E226" s="47">
        <v>0</v>
      </c>
      <c r="F226" s="47">
        <v>0</v>
      </c>
      <c r="G226" s="140">
        <v>44501</v>
      </c>
      <c r="H226" s="130">
        <v>11</v>
      </c>
      <c r="I226" s="129">
        <v>44512</v>
      </c>
      <c r="J226" s="141" t="s">
        <v>774</v>
      </c>
      <c r="K226" s="141">
        <v>3</v>
      </c>
      <c r="L226" s="131" t="s">
        <v>48</v>
      </c>
      <c r="M226" s="131"/>
      <c r="N226" s="131"/>
      <c r="O226" s="132"/>
      <c r="P226" s="132"/>
      <c r="Q226" s="132"/>
      <c r="R226" s="132"/>
      <c r="S226" s="132"/>
      <c r="T226" s="136" t="s">
        <v>775</v>
      </c>
      <c r="U226" s="132" t="s">
        <v>49</v>
      </c>
      <c r="V226" s="133" t="s">
        <v>49</v>
      </c>
      <c r="W226" s="132" t="s">
        <v>49</v>
      </c>
      <c r="X226" s="132" t="s">
        <v>49</v>
      </c>
      <c r="Y226" s="131" t="s">
        <v>49</v>
      </c>
      <c r="Z226" s="135" t="s">
        <v>49</v>
      </c>
      <c r="AA226" s="137" t="s">
        <v>776</v>
      </c>
      <c r="AB226" s="136"/>
      <c r="AC226" s="127" t="s">
        <v>780</v>
      </c>
      <c r="AD226" s="138" t="s">
        <v>840</v>
      </c>
      <c r="AK226" s="138">
        <v>0</v>
      </c>
    </row>
    <row r="227" spans="1:38" s="138" customFormat="1" ht="15" hidden="1" customHeight="1" x14ac:dyDescent="0.25">
      <c r="A227" s="116">
        <v>172</v>
      </c>
      <c r="B227" s="132" t="s">
        <v>44</v>
      </c>
      <c r="C227" s="132" t="s">
        <v>259</v>
      </c>
      <c r="D227" s="192" t="s">
        <v>815</v>
      </c>
      <c r="E227" s="47">
        <v>34422311</v>
      </c>
      <c r="F227" s="47">
        <v>34422311</v>
      </c>
      <c r="G227" s="140">
        <v>44530</v>
      </c>
      <c r="H227" s="130">
        <v>11</v>
      </c>
      <c r="I227" s="129">
        <v>44560</v>
      </c>
      <c r="J227" s="131" t="s">
        <v>47</v>
      </c>
      <c r="K227" s="141">
        <v>1</v>
      </c>
      <c r="L227" s="131" t="s">
        <v>48</v>
      </c>
      <c r="M227" s="131"/>
      <c r="N227" s="131"/>
      <c r="O227" s="132"/>
      <c r="P227" s="132"/>
      <c r="Q227" s="132"/>
      <c r="R227" s="132"/>
      <c r="S227" s="132"/>
      <c r="T227" s="136" t="s">
        <v>814</v>
      </c>
      <c r="U227" s="132" t="s">
        <v>203</v>
      </c>
      <c r="V227" s="133">
        <v>13311602341704</v>
      </c>
      <c r="W227" s="134" t="s">
        <v>280</v>
      </c>
      <c r="X227" s="132" t="s">
        <v>281</v>
      </c>
      <c r="Y227" s="131">
        <v>1</v>
      </c>
      <c r="Z227" s="135" t="s">
        <v>282</v>
      </c>
      <c r="AA227" s="252" t="s">
        <v>816</v>
      </c>
      <c r="AB227" s="136"/>
      <c r="AC227" s="127" t="s">
        <v>876</v>
      </c>
    </row>
    <row r="228" spans="1:38" s="138" customFormat="1" ht="15" hidden="1" customHeight="1" x14ac:dyDescent="0.25">
      <c r="A228" s="283">
        <v>173</v>
      </c>
      <c r="B228" s="15" t="s">
        <v>44</v>
      </c>
      <c r="C228" s="132" t="s">
        <v>45</v>
      </c>
      <c r="D228" s="251" t="s">
        <v>874</v>
      </c>
      <c r="E228" s="47">
        <v>7020000</v>
      </c>
      <c r="F228" s="47">
        <v>7100000</v>
      </c>
      <c r="G228" s="140">
        <v>44530</v>
      </c>
      <c r="H228" s="130">
        <v>12</v>
      </c>
      <c r="I228" s="129">
        <v>44545</v>
      </c>
      <c r="J228" s="131" t="s">
        <v>47</v>
      </c>
      <c r="K228" s="141">
        <v>2</v>
      </c>
      <c r="L228" s="131" t="s">
        <v>48</v>
      </c>
      <c r="M228" s="131"/>
      <c r="N228" s="131"/>
      <c r="O228" s="132"/>
      <c r="P228" s="132"/>
      <c r="Q228" s="132"/>
      <c r="R228" s="132"/>
      <c r="S228" s="132"/>
      <c r="T228" s="136" t="s">
        <v>821</v>
      </c>
      <c r="U228" s="15" t="s">
        <v>55</v>
      </c>
      <c r="V228" s="133">
        <v>131020202030606</v>
      </c>
      <c r="W228" s="134" t="s">
        <v>823</v>
      </c>
      <c r="X228" s="132" t="s">
        <v>822</v>
      </c>
      <c r="Y228" s="21" t="s">
        <v>49</v>
      </c>
      <c r="Z228" s="21" t="s">
        <v>49</v>
      </c>
      <c r="AA228" s="252" t="s">
        <v>824</v>
      </c>
      <c r="AB228" s="136"/>
      <c r="AC228" s="127" t="s">
        <v>903</v>
      </c>
      <c r="AD228" s="138" t="s">
        <v>904</v>
      </c>
      <c r="AK228" s="138">
        <v>0</v>
      </c>
    </row>
    <row r="229" spans="1:38" s="138" customFormat="1" ht="15" hidden="1" customHeight="1" x14ac:dyDescent="0.25">
      <c r="A229" s="283">
        <v>174</v>
      </c>
      <c r="B229" s="15" t="s">
        <v>44</v>
      </c>
      <c r="C229" s="132" t="s">
        <v>45</v>
      </c>
      <c r="D229" s="192" t="s">
        <v>874</v>
      </c>
      <c r="E229" s="47">
        <v>11128245</v>
      </c>
      <c r="F229" s="47">
        <v>11128245</v>
      </c>
      <c r="G229" s="140">
        <v>44537</v>
      </c>
      <c r="H229" s="130">
        <v>12</v>
      </c>
      <c r="I229" s="129">
        <v>44545</v>
      </c>
      <c r="J229" s="14" t="s">
        <v>47</v>
      </c>
      <c r="K229" s="141">
        <v>1</v>
      </c>
      <c r="L229" s="131" t="s">
        <v>48</v>
      </c>
      <c r="M229" s="131"/>
      <c r="N229" s="131"/>
      <c r="O229" s="132"/>
      <c r="P229" s="132"/>
      <c r="Q229" s="132"/>
      <c r="R229" s="132"/>
      <c r="S229" s="132"/>
      <c r="T229" s="136" t="s">
        <v>845</v>
      </c>
      <c r="U229" s="132" t="s">
        <v>203</v>
      </c>
      <c r="V229" s="133">
        <v>13311601121608</v>
      </c>
      <c r="W229" s="134" t="s">
        <v>226</v>
      </c>
      <c r="X229" s="132" t="s">
        <v>227</v>
      </c>
      <c r="Y229" s="131">
        <v>1</v>
      </c>
      <c r="Z229" s="135" t="s">
        <v>228</v>
      </c>
      <c r="AA229" s="252" t="s">
        <v>846</v>
      </c>
      <c r="AB229" s="136"/>
      <c r="AC229" s="20" t="s">
        <v>878</v>
      </c>
      <c r="AD229" s="184" t="s">
        <v>909</v>
      </c>
      <c r="AK229" s="127">
        <v>11128245</v>
      </c>
    </row>
    <row r="230" spans="1:38" s="138" customFormat="1" ht="15" hidden="1" customHeight="1" x14ac:dyDescent="0.25">
      <c r="A230" s="283">
        <v>175</v>
      </c>
      <c r="B230" s="15" t="s">
        <v>44</v>
      </c>
      <c r="C230" s="132" t="s">
        <v>45</v>
      </c>
      <c r="D230" s="192" t="s">
        <v>874</v>
      </c>
      <c r="E230" s="47">
        <v>23999975</v>
      </c>
      <c r="F230" s="47">
        <v>23999975</v>
      </c>
      <c r="G230" s="140">
        <v>44537</v>
      </c>
      <c r="H230" s="130">
        <v>12</v>
      </c>
      <c r="I230" s="129">
        <v>44560</v>
      </c>
      <c r="J230" s="14" t="s">
        <v>47</v>
      </c>
      <c r="K230" s="141">
        <v>3</v>
      </c>
      <c r="L230" s="131" t="s">
        <v>48</v>
      </c>
      <c r="M230" s="131"/>
      <c r="N230" s="131"/>
      <c r="O230" s="132"/>
      <c r="P230" s="132"/>
      <c r="Q230" s="132"/>
      <c r="R230" s="132"/>
      <c r="S230" s="132"/>
      <c r="T230" s="136" t="s">
        <v>847</v>
      </c>
      <c r="U230" s="15" t="s">
        <v>203</v>
      </c>
      <c r="V230" s="25">
        <v>13311601061664</v>
      </c>
      <c r="W230" s="24" t="s">
        <v>273</v>
      </c>
      <c r="X230" s="15" t="s">
        <v>277</v>
      </c>
      <c r="Y230" s="14">
        <v>2</v>
      </c>
      <c r="Z230" s="26" t="s">
        <v>278</v>
      </c>
      <c r="AA230" s="252" t="s">
        <v>848</v>
      </c>
      <c r="AB230" s="136"/>
      <c r="AC230" s="127" t="s">
        <v>908</v>
      </c>
      <c r="AD230" s="300" t="s">
        <v>904</v>
      </c>
      <c r="AK230" s="138">
        <v>0</v>
      </c>
    </row>
    <row r="231" spans="1:38" s="138" customFormat="1" ht="15" hidden="1" customHeight="1" x14ac:dyDescent="0.25">
      <c r="A231" s="283">
        <v>176</v>
      </c>
      <c r="B231" s="132" t="s">
        <v>44</v>
      </c>
      <c r="C231" s="132" t="s">
        <v>45</v>
      </c>
      <c r="D231" s="192" t="s">
        <v>815</v>
      </c>
      <c r="E231" s="47">
        <v>25400000</v>
      </c>
      <c r="F231" s="47">
        <v>25400000</v>
      </c>
      <c r="G231" s="140">
        <v>44537</v>
      </c>
      <c r="H231" s="130">
        <v>12</v>
      </c>
      <c r="I231" s="129">
        <v>44545</v>
      </c>
      <c r="J231" s="14" t="s">
        <v>47</v>
      </c>
      <c r="K231" s="141">
        <v>1</v>
      </c>
      <c r="L231" s="131" t="s">
        <v>48</v>
      </c>
      <c r="M231" s="131"/>
      <c r="N231" s="131"/>
      <c r="O231" s="132"/>
      <c r="P231" s="132"/>
      <c r="Q231" s="132"/>
      <c r="R231" s="132"/>
      <c r="S231" s="132"/>
      <c r="T231" s="136" t="s">
        <v>849</v>
      </c>
      <c r="U231" s="15" t="s">
        <v>203</v>
      </c>
      <c r="V231" s="25">
        <v>13311603451786</v>
      </c>
      <c r="W231" s="24" t="s">
        <v>298</v>
      </c>
      <c r="X231" s="15" t="s">
        <v>299</v>
      </c>
      <c r="Y231" s="14">
        <v>1</v>
      </c>
      <c r="Z231" s="26" t="s">
        <v>300</v>
      </c>
      <c r="AA231" s="252" t="s">
        <v>850</v>
      </c>
      <c r="AB231" s="136"/>
      <c r="AC231" s="20" t="s">
        <v>881</v>
      </c>
      <c r="AD231" s="184" t="s">
        <v>922</v>
      </c>
      <c r="AK231" s="48">
        <v>25400000</v>
      </c>
    </row>
    <row r="232" spans="1:38" s="138" customFormat="1" ht="15" hidden="1" customHeight="1" x14ac:dyDescent="0.25">
      <c r="A232" s="283">
        <v>177</v>
      </c>
      <c r="B232" s="132" t="s">
        <v>44</v>
      </c>
      <c r="C232" s="132" t="s">
        <v>45</v>
      </c>
      <c r="D232" s="192" t="s">
        <v>874</v>
      </c>
      <c r="E232" s="47">
        <v>23908908</v>
      </c>
      <c r="F232" s="47">
        <v>23908908</v>
      </c>
      <c r="G232" s="140">
        <v>44537</v>
      </c>
      <c r="H232" s="130">
        <v>12</v>
      </c>
      <c r="I232" s="129">
        <v>44560</v>
      </c>
      <c r="J232" s="14" t="s">
        <v>47</v>
      </c>
      <c r="K232" s="141">
        <v>1</v>
      </c>
      <c r="L232" s="131" t="s">
        <v>48</v>
      </c>
      <c r="M232" s="131"/>
      <c r="N232" s="131"/>
      <c r="O232" s="132"/>
      <c r="P232" s="132"/>
      <c r="Q232" s="132"/>
      <c r="R232" s="132"/>
      <c r="S232" s="132"/>
      <c r="T232" s="136" t="s">
        <v>851</v>
      </c>
      <c r="U232" s="15" t="s">
        <v>203</v>
      </c>
      <c r="V232" s="25">
        <v>13311603451786</v>
      </c>
      <c r="W232" s="24" t="s">
        <v>298</v>
      </c>
      <c r="X232" s="15" t="s">
        <v>299</v>
      </c>
      <c r="Y232" s="14">
        <v>1</v>
      </c>
      <c r="Z232" s="26" t="s">
        <v>300</v>
      </c>
      <c r="AA232" s="252" t="s">
        <v>852</v>
      </c>
      <c r="AB232" s="136"/>
      <c r="AC232" s="20" t="s">
        <v>891</v>
      </c>
      <c r="AD232" s="184" t="s">
        <v>904</v>
      </c>
      <c r="AK232" s="48">
        <v>0</v>
      </c>
    </row>
    <row r="233" spans="1:38" s="138" customFormat="1" ht="15" hidden="1" customHeight="1" x14ac:dyDescent="0.25">
      <c r="A233" s="283">
        <v>178</v>
      </c>
      <c r="B233" s="15" t="s">
        <v>44</v>
      </c>
      <c r="C233" s="132" t="s">
        <v>45</v>
      </c>
      <c r="D233" s="192" t="s">
        <v>874</v>
      </c>
      <c r="E233" s="47">
        <v>11806803</v>
      </c>
      <c r="F233" s="49">
        <v>11806283</v>
      </c>
      <c r="G233" s="140">
        <v>44537</v>
      </c>
      <c r="H233" s="130">
        <v>12</v>
      </c>
      <c r="I233" s="129">
        <v>44545</v>
      </c>
      <c r="J233" s="14" t="s">
        <v>47</v>
      </c>
      <c r="K233" s="141">
        <v>3</v>
      </c>
      <c r="L233" s="131" t="s">
        <v>48</v>
      </c>
      <c r="M233" s="131"/>
      <c r="N233" s="131"/>
      <c r="O233" s="132"/>
      <c r="P233" s="132"/>
      <c r="Q233" s="132"/>
      <c r="R233" s="132"/>
      <c r="S233" s="132"/>
      <c r="T233" s="136" t="s">
        <v>853</v>
      </c>
      <c r="U233" s="15" t="s">
        <v>203</v>
      </c>
      <c r="V233" s="133">
        <v>13311601061662</v>
      </c>
      <c r="W233" s="134" t="s">
        <v>256</v>
      </c>
      <c r="X233" s="132" t="s">
        <v>257</v>
      </c>
      <c r="Y233" s="131">
        <v>1</v>
      </c>
      <c r="Z233" s="135" t="s">
        <v>258</v>
      </c>
      <c r="AA233" s="252" t="s">
        <v>854</v>
      </c>
      <c r="AB233" s="136"/>
      <c r="AC233" s="20" t="s">
        <v>877</v>
      </c>
      <c r="AD233" s="184" t="s">
        <v>906</v>
      </c>
      <c r="AK233" s="48">
        <v>11806283</v>
      </c>
    </row>
    <row r="234" spans="1:38" s="138" customFormat="1" ht="15" hidden="1" customHeight="1" x14ac:dyDescent="0.25">
      <c r="A234" s="283">
        <v>178</v>
      </c>
      <c r="B234" s="15" t="s">
        <v>44</v>
      </c>
      <c r="C234" s="132" t="s">
        <v>45</v>
      </c>
      <c r="D234" s="192" t="s">
        <v>874</v>
      </c>
      <c r="E234" s="47">
        <v>7391667</v>
      </c>
      <c r="F234" s="47">
        <v>7391667</v>
      </c>
      <c r="G234" s="140">
        <v>44537</v>
      </c>
      <c r="H234" s="130">
        <v>12</v>
      </c>
      <c r="I234" s="129">
        <v>44545</v>
      </c>
      <c r="J234" s="14" t="s">
        <v>47</v>
      </c>
      <c r="K234" s="141">
        <v>3</v>
      </c>
      <c r="L234" s="131" t="s">
        <v>48</v>
      </c>
      <c r="M234" s="131"/>
      <c r="N234" s="131"/>
      <c r="O234" s="132"/>
      <c r="P234" s="132"/>
      <c r="Q234" s="132"/>
      <c r="R234" s="132"/>
      <c r="S234" s="132"/>
      <c r="T234" s="136" t="s">
        <v>853</v>
      </c>
      <c r="U234" s="15" t="s">
        <v>203</v>
      </c>
      <c r="V234" s="133">
        <v>13311601061663</v>
      </c>
      <c r="W234" s="132" t="s">
        <v>267</v>
      </c>
      <c r="X234" s="132" t="s">
        <v>268</v>
      </c>
      <c r="Y234" s="131">
        <v>1</v>
      </c>
      <c r="Z234" s="135" t="s">
        <v>269</v>
      </c>
      <c r="AA234" s="252" t="s">
        <v>854</v>
      </c>
      <c r="AB234" s="136"/>
      <c r="AC234" s="20" t="s">
        <v>877</v>
      </c>
      <c r="AD234" s="298" t="s">
        <v>906</v>
      </c>
      <c r="AK234" s="48">
        <v>7391667</v>
      </c>
    </row>
    <row r="235" spans="1:38" s="138" customFormat="1" ht="15" hidden="1" customHeight="1" x14ac:dyDescent="0.25">
      <c r="A235" s="283">
        <v>178</v>
      </c>
      <c r="B235" s="15" t="s">
        <v>44</v>
      </c>
      <c r="C235" s="132" t="s">
        <v>45</v>
      </c>
      <c r="D235" s="192" t="s">
        <v>874</v>
      </c>
      <c r="E235" s="47">
        <v>2863333</v>
      </c>
      <c r="F235" s="47">
        <v>1629550</v>
      </c>
      <c r="G235" s="140">
        <v>44537</v>
      </c>
      <c r="H235" s="130">
        <v>12</v>
      </c>
      <c r="I235" s="129">
        <v>44545</v>
      </c>
      <c r="J235" s="14" t="s">
        <v>47</v>
      </c>
      <c r="K235" s="141">
        <v>3</v>
      </c>
      <c r="L235" s="131" t="s">
        <v>48</v>
      </c>
      <c r="M235" s="131"/>
      <c r="N235" s="131"/>
      <c r="O235" s="132"/>
      <c r="P235" s="132"/>
      <c r="Q235" s="132"/>
      <c r="R235" s="132"/>
      <c r="S235" s="132"/>
      <c r="T235" s="136" t="s">
        <v>853</v>
      </c>
      <c r="U235" s="15" t="s">
        <v>203</v>
      </c>
      <c r="V235" s="133">
        <v>13311603401781</v>
      </c>
      <c r="W235" s="132" t="s">
        <v>287</v>
      </c>
      <c r="X235" s="132" t="s">
        <v>288</v>
      </c>
      <c r="Y235" s="131">
        <v>2</v>
      </c>
      <c r="Z235" s="135" t="s">
        <v>289</v>
      </c>
      <c r="AA235" s="252" t="s">
        <v>854</v>
      </c>
      <c r="AB235" s="136"/>
      <c r="AC235" s="20" t="s">
        <v>877</v>
      </c>
      <c r="AD235" s="183" t="s">
        <v>906</v>
      </c>
      <c r="AK235" s="48">
        <v>1629550</v>
      </c>
    </row>
    <row r="236" spans="1:38" s="138" customFormat="1" ht="15" customHeight="1" x14ac:dyDescent="0.25">
      <c r="A236" s="283">
        <v>179</v>
      </c>
      <c r="B236" s="15" t="s">
        <v>44</v>
      </c>
      <c r="C236" s="132" t="s">
        <v>45</v>
      </c>
      <c r="D236" s="15" t="s">
        <v>64</v>
      </c>
      <c r="E236" s="47">
        <v>18389467</v>
      </c>
      <c r="F236" s="47">
        <v>12119285</v>
      </c>
      <c r="G236" s="140">
        <v>44537</v>
      </c>
      <c r="H236" s="130">
        <v>12</v>
      </c>
      <c r="I236" s="129">
        <v>44545</v>
      </c>
      <c r="J236" s="14" t="s">
        <v>47</v>
      </c>
      <c r="K236" s="141">
        <v>6</v>
      </c>
      <c r="L236" s="131" t="s">
        <v>48</v>
      </c>
      <c r="M236" s="131"/>
      <c r="N236" s="131"/>
      <c r="O236" s="132"/>
      <c r="P236" s="132"/>
      <c r="Q236" s="132"/>
      <c r="R236" s="132"/>
      <c r="S236" s="132"/>
      <c r="T236" s="136" t="s">
        <v>855</v>
      </c>
      <c r="U236" s="136" t="s">
        <v>203</v>
      </c>
      <c r="V236" s="133">
        <v>13311605552019</v>
      </c>
      <c r="W236" s="132" t="s">
        <v>302</v>
      </c>
      <c r="X236" s="132" t="s">
        <v>303</v>
      </c>
      <c r="Y236" s="131">
        <v>2</v>
      </c>
      <c r="Z236" s="135" t="s">
        <v>304</v>
      </c>
      <c r="AA236" s="252" t="s">
        <v>315</v>
      </c>
      <c r="AB236" s="136"/>
      <c r="AC236" s="20" t="s">
        <v>882</v>
      </c>
      <c r="AD236" s="138" t="s">
        <v>931</v>
      </c>
      <c r="AK236" s="48">
        <v>12119285</v>
      </c>
    </row>
    <row r="237" spans="1:38" s="138" customFormat="1" ht="15" hidden="1" customHeight="1" x14ac:dyDescent="0.25">
      <c r="A237" s="283">
        <v>180</v>
      </c>
      <c r="B237" s="132" t="s">
        <v>44</v>
      </c>
      <c r="C237" s="132" t="s">
        <v>45</v>
      </c>
      <c r="D237" s="192" t="s">
        <v>815</v>
      </c>
      <c r="E237" s="47">
        <v>23993275</v>
      </c>
      <c r="F237" s="47">
        <v>20394284</v>
      </c>
      <c r="G237" s="140">
        <v>44537</v>
      </c>
      <c r="H237" s="130">
        <v>12</v>
      </c>
      <c r="I237" s="129">
        <v>44545</v>
      </c>
      <c r="J237" s="14" t="s">
        <v>47</v>
      </c>
      <c r="K237" s="141">
        <v>1</v>
      </c>
      <c r="L237" s="131" t="s">
        <v>48</v>
      </c>
      <c r="M237" s="131"/>
      <c r="N237" s="131"/>
      <c r="O237" s="132"/>
      <c r="P237" s="132"/>
      <c r="Q237" s="132"/>
      <c r="R237" s="132"/>
      <c r="S237" s="132"/>
      <c r="T237" s="136" t="s">
        <v>856</v>
      </c>
      <c r="U237" s="15" t="s">
        <v>203</v>
      </c>
      <c r="V237" s="25">
        <v>13311603451786</v>
      </c>
      <c r="W237" s="24" t="s">
        <v>298</v>
      </c>
      <c r="X237" s="15" t="s">
        <v>299</v>
      </c>
      <c r="Y237" s="14">
        <v>1</v>
      </c>
      <c r="Z237" s="26" t="s">
        <v>300</v>
      </c>
      <c r="AA237" s="252" t="s">
        <v>857</v>
      </c>
      <c r="AB237" s="136"/>
      <c r="AC237" s="20" t="s">
        <v>879</v>
      </c>
      <c r="AD237" s="184" t="s">
        <v>925</v>
      </c>
      <c r="AK237" s="48">
        <v>0</v>
      </c>
    </row>
    <row r="238" spans="1:38" s="138" customFormat="1" ht="15" hidden="1" customHeight="1" x14ac:dyDescent="0.25">
      <c r="A238" s="283">
        <v>181</v>
      </c>
      <c r="B238" s="132" t="s">
        <v>44</v>
      </c>
      <c r="C238" s="132" t="s">
        <v>45</v>
      </c>
      <c r="D238" s="192" t="s">
        <v>874</v>
      </c>
      <c r="E238" s="47">
        <v>23999438</v>
      </c>
      <c r="F238" s="47">
        <v>18579960</v>
      </c>
      <c r="G238" s="140">
        <v>44537</v>
      </c>
      <c r="H238" s="130">
        <v>12</v>
      </c>
      <c r="I238" s="129">
        <v>44545</v>
      </c>
      <c r="J238" s="14" t="s">
        <v>47</v>
      </c>
      <c r="K238" s="141">
        <v>1</v>
      </c>
      <c r="L238" s="131" t="s">
        <v>48</v>
      </c>
      <c r="M238" s="131"/>
      <c r="N238" s="131"/>
      <c r="O238" s="132"/>
      <c r="P238" s="132"/>
      <c r="Q238" s="132"/>
      <c r="R238" s="132"/>
      <c r="S238" s="132"/>
      <c r="T238" s="136" t="s">
        <v>858</v>
      </c>
      <c r="U238" s="15" t="s">
        <v>203</v>
      </c>
      <c r="V238" s="25">
        <v>13311603451786</v>
      </c>
      <c r="W238" s="24" t="s">
        <v>298</v>
      </c>
      <c r="X238" s="15" t="s">
        <v>299</v>
      </c>
      <c r="Y238" s="14">
        <v>1</v>
      </c>
      <c r="Z238" s="26" t="s">
        <v>300</v>
      </c>
      <c r="AA238" s="252" t="s">
        <v>859</v>
      </c>
      <c r="AB238" s="136"/>
      <c r="AC238" s="20" t="s">
        <v>880</v>
      </c>
      <c r="AD238" s="184" t="s">
        <v>906</v>
      </c>
      <c r="AK238" s="48">
        <v>18579960</v>
      </c>
    </row>
    <row r="239" spans="1:38" s="138" customFormat="1" ht="15" hidden="1" customHeight="1" x14ac:dyDescent="0.25">
      <c r="A239" s="283">
        <v>182</v>
      </c>
      <c r="B239" s="15" t="s">
        <v>44</v>
      </c>
      <c r="C239" s="132" t="s">
        <v>45</v>
      </c>
      <c r="D239" s="192" t="s">
        <v>815</v>
      </c>
      <c r="E239" s="47">
        <v>6948438</v>
      </c>
      <c r="F239" s="48">
        <v>5229346</v>
      </c>
      <c r="G239" s="140">
        <v>44537</v>
      </c>
      <c r="H239" s="130">
        <v>12</v>
      </c>
      <c r="I239" s="129">
        <v>44545</v>
      </c>
      <c r="J239" s="14" t="s">
        <v>47</v>
      </c>
      <c r="K239" s="141">
        <v>1</v>
      </c>
      <c r="L239" s="131" t="s">
        <v>48</v>
      </c>
      <c r="M239" s="131"/>
      <c r="N239" s="131"/>
      <c r="O239" s="132"/>
      <c r="P239" s="132"/>
      <c r="Q239" s="132"/>
      <c r="R239" s="132"/>
      <c r="S239" s="132"/>
      <c r="T239" s="136" t="s">
        <v>860</v>
      </c>
      <c r="U239" s="142" t="s">
        <v>203</v>
      </c>
      <c r="V239" s="133">
        <v>13311605572021</v>
      </c>
      <c r="W239" s="132" t="s">
        <v>312</v>
      </c>
      <c r="X239" s="132" t="s">
        <v>323</v>
      </c>
      <c r="Y239" s="131">
        <v>1</v>
      </c>
      <c r="Z239" s="135" t="s">
        <v>324</v>
      </c>
      <c r="AA239" s="252" t="s">
        <v>861</v>
      </c>
      <c r="AB239" s="136"/>
      <c r="AC239" s="20" t="s">
        <v>873</v>
      </c>
      <c r="AD239" s="184" t="s">
        <v>933</v>
      </c>
      <c r="AK239" s="48">
        <v>5229346</v>
      </c>
      <c r="AL239" s="48"/>
    </row>
    <row r="240" spans="1:38" s="138" customFormat="1" ht="15" hidden="1" customHeight="1" x14ac:dyDescent="0.25">
      <c r="A240" s="283">
        <v>183</v>
      </c>
      <c r="B240" s="132" t="s">
        <v>44</v>
      </c>
      <c r="C240" s="132" t="s">
        <v>104</v>
      </c>
      <c r="D240" s="132" t="s">
        <v>319</v>
      </c>
      <c r="E240" s="47">
        <v>4361000</v>
      </c>
      <c r="F240" s="47">
        <v>3600000</v>
      </c>
      <c r="G240" s="140">
        <v>44537</v>
      </c>
      <c r="H240" s="130">
        <v>12</v>
      </c>
      <c r="I240" s="129">
        <v>44545</v>
      </c>
      <c r="J240" s="14" t="s">
        <v>47</v>
      </c>
      <c r="K240" s="141">
        <v>1</v>
      </c>
      <c r="L240" s="131" t="s">
        <v>48</v>
      </c>
      <c r="M240" s="131"/>
      <c r="N240" s="131"/>
      <c r="O240" s="132"/>
      <c r="P240" s="132"/>
      <c r="Q240" s="132"/>
      <c r="R240" s="132"/>
      <c r="S240" s="132"/>
      <c r="T240" s="136" t="s">
        <v>862</v>
      </c>
      <c r="U240" s="142" t="s">
        <v>203</v>
      </c>
      <c r="V240" s="133">
        <v>13311601211625</v>
      </c>
      <c r="W240" s="134" t="s">
        <v>230</v>
      </c>
      <c r="X240" s="132" t="s">
        <v>231</v>
      </c>
      <c r="Y240" s="131">
        <v>1</v>
      </c>
      <c r="Z240" s="135" t="s">
        <v>232</v>
      </c>
      <c r="AA240" s="15" t="s">
        <v>325</v>
      </c>
      <c r="AB240" s="136"/>
      <c r="AC240" s="127" t="s">
        <v>863</v>
      </c>
      <c r="AD240" s="138" t="s">
        <v>864</v>
      </c>
      <c r="AK240" s="48">
        <v>3600000</v>
      </c>
    </row>
    <row r="241" spans="1:37" s="138" customFormat="1" ht="15" hidden="1" customHeight="1" x14ac:dyDescent="0.25">
      <c r="A241" s="283">
        <v>184</v>
      </c>
      <c r="B241" s="132" t="s">
        <v>44</v>
      </c>
      <c r="C241" s="132" t="s">
        <v>104</v>
      </c>
      <c r="D241" s="132" t="s">
        <v>319</v>
      </c>
      <c r="E241" s="47">
        <v>6638489</v>
      </c>
      <c r="F241" s="47">
        <v>6638489</v>
      </c>
      <c r="G241" s="140">
        <v>44537</v>
      </c>
      <c r="H241" s="130">
        <v>12</v>
      </c>
      <c r="I241" s="129">
        <v>44545</v>
      </c>
      <c r="J241" s="14" t="s">
        <v>47</v>
      </c>
      <c r="K241" s="141">
        <v>1</v>
      </c>
      <c r="L241" s="131" t="s">
        <v>48</v>
      </c>
      <c r="M241" s="131"/>
      <c r="N241" s="131"/>
      <c r="O241" s="132"/>
      <c r="P241" s="132"/>
      <c r="Q241" s="132"/>
      <c r="R241" s="132"/>
      <c r="S241" s="132"/>
      <c r="T241" s="136" t="s">
        <v>865</v>
      </c>
      <c r="U241" s="15" t="s">
        <v>203</v>
      </c>
      <c r="V241" s="25">
        <v>13311601061664</v>
      </c>
      <c r="W241" s="24" t="s">
        <v>273</v>
      </c>
      <c r="X241" s="15" t="s">
        <v>277</v>
      </c>
      <c r="Y241" s="14">
        <v>2</v>
      </c>
      <c r="Z241" s="26" t="s">
        <v>278</v>
      </c>
      <c r="AA241" s="15" t="s">
        <v>325</v>
      </c>
      <c r="AB241" s="136"/>
      <c r="AC241" s="127"/>
      <c r="AK241" s="279" t="s">
        <v>907</v>
      </c>
    </row>
    <row r="242" spans="1:37" s="138" customFormat="1" ht="15" hidden="1" customHeight="1" x14ac:dyDescent="0.25">
      <c r="A242" s="238">
        <v>185</v>
      </c>
      <c r="B242" s="132" t="s">
        <v>44</v>
      </c>
      <c r="C242" s="132" t="s">
        <v>104</v>
      </c>
      <c r="D242" s="132" t="s">
        <v>319</v>
      </c>
      <c r="E242" s="47">
        <v>3434067</v>
      </c>
      <c r="F242" s="187">
        <v>3434067</v>
      </c>
      <c r="G242" s="140">
        <v>44537</v>
      </c>
      <c r="H242" s="130">
        <v>12</v>
      </c>
      <c r="I242" s="129">
        <v>44545</v>
      </c>
      <c r="J242" s="14" t="s">
        <v>47</v>
      </c>
      <c r="K242" s="141">
        <v>1</v>
      </c>
      <c r="L242" s="131" t="s">
        <v>48</v>
      </c>
      <c r="M242" s="131"/>
      <c r="N242" s="131"/>
      <c r="O242" s="132"/>
      <c r="P242" s="132"/>
      <c r="Q242" s="132"/>
      <c r="R242" s="132"/>
      <c r="S242" s="132"/>
      <c r="T242" s="136" t="s">
        <v>866</v>
      </c>
      <c r="U242" s="15" t="s">
        <v>203</v>
      </c>
      <c r="V242" s="25">
        <v>13311603401781</v>
      </c>
      <c r="W242" s="15" t="s">
        <v>287</v>
      </c>
      <c r="X242" s="15" t="s">
        <v>288</v>
      </c>
      <c r="Y242" s="14">
        <v>2</v>
      </c>
      <c r="Z242" s="26" t="s">
        <v>289</v>
      </c>
      <c r="AA242" s="15" t="s">
        <v>325</v>
      </c>
      <c r="AB242" s="136"/>
      <c r="AC242" s="127"/>
      <c r="AK242" s="48"/>
    </row>
    <row r="243" spans="1:37" s="138" customFormat="1" ht="15" hidden="1" customHeight="1" x14ac:dyDescent="0.25">
      <c r="A243" s="283">
        <v>186</v>
      </c>
      <c r="B243" s="132" t="s">
        <v>44</v>
      </c>
      <c r="C243" s="132" t="s">
        <v>104</v>
      </c>
      <c r="D243" s="132" t="s">
        <v>319</v>
      </c>
      <c r="E243" s="47">
        <v>4935000</v>
      </c>
      <c r="F243" s="47">
        <v>4935000</v>
      </c>
      <c r="G243" s="140">
        <v>44537</v>
      </c>
      <c r="H243" s="130">
        <v>12</v>
      </c>
      <c r="I243" s="129">
        <v>44545</v>
      </c>
      <c r="J243" s="14" t="s">
        <v>47</v>
      </c>
      <c r="K243" s="141">
        <v>1</v>
      </c>
      <c r="L243" s="131" t="s">
        <v>48</v>
      </c>
      <c r="M243" s="131"/>
      <c r="N243" s="131"/>
      <c r="O243" s="132"/>
      <c r="P243" s="132"/>
      <c r="Q243" s="132"/>
      <c r="R243" s="132"/>
      <c r="S243" s="132"/>
      <c r="T243" s="136" t="s">
        <v>867</v>
      </c>
      <c r="U243" s="15" t="s">
        <v>203</v>
      </c>
      <c r="V243" s="25">
        <v>13311604492020</v>
      </c>
      <c r="W243" s="24" t="s">
        <v>308</v>
      </c>
      <c r="X243" s="15" t="s">
        <v>800</v>
      </c>
      <c r="Y243" s="14">
        <v>1</v>
      </c>
      <c r="Z243" s="26" t="s">
        <v>807</v>
      </c>
      <c r="AA243" s="15" t="s">
        <v>325</v>
      </c>
      <c r="AB243" s="136"/>
      <c r="AC243" s="127"/>
      <c r="AK243" s="48"/>
    </row>
    <row r="244" spans="1:37" s="138" customFormat="1" ht="15" hidden="1" customHeight="1" x14ac:dyDescent="0.25">
      <c r="A244" s="283">
        <v>187</v>
      </c>
      <c r="B244" s="132" t="s">
        <v>44</v>
      </c>
      <c r="C244" s="132" t="s">
        <v>104</v>
      </c>
      <c r="D244" s="132" t="s">
        <v>319</v>
      </c>
      <c r="E244" s="47">
        <v>3634167</v>
      </c>
      <c r="F244" s="47">
        <v>3634167</v>
      </c>
      <c r="G244" s="140">
        <v>44537</v>
      </c>
      <c r="H244" s="130">
        <v>12</v>
      </c>
      <c r="I244" s="129">
        <v>44545</v>
      </c>
      <c r="J244" s="14" t="s">
        <v>47</v>
      </c>
      <c r="K244" s="141">
        <v>1</v>
      </c>
      <c r="L244" s="131" t="s">
        <v>48</v>
      </c>
      <c r="M244" s="131"/>
      <c r="N244" s="131"/>
      <c r="O244" s="132"/>
      <c r="P244" s="132"/>
      <c r="Q244" s="132"/>
      <c r="R244" s="132"/>
      <c r="S244" s="132"/>
      <c r="T244" s="136" t="s">
        <v>868</v>
      </c>
      <c r="U244" s="15" t="s">
        <v>203</v>
      </c>
      <c r="V244" s="25">
        <v>13311604492020</v>
      </c>
      <c r="W244" s="24" t="s">
        <v>308</v>
      </c>
      <c r="X244" s="15" t="s">
        <v>800</v>
      </c>
      <c r="Y244" s="14">
        <v>1</v>
      </c>
      <c r="Z244" s="26" t="s">
        <v>807</v>
      </c>
      <c r="AA244" s="15" t="s">
        <v>325</v>
      </c>
      <c r="AB244" s="136"/>
      <c r="AC244" s="127" t="s">
        <v>926</v>
      </c>
      <c r="AD244" s="20" t="s">
        <v>927</v>
      </c>
      <c r="AK244" s="48">
        <v>2761967</v>
      </c>
    </row>
    <row r="245" spans="1:37" s="138" customFormat="1" ht="15" hidden="1" customHeight="1" x14ac:dyDescent="0.25">
      <c r="A245" s="283">
        <v>188</v>
      </c>
      <c r="B245" s="132" t="s">
        <v>44</v>
      </c>
      <c r="C245" s="132" t="s">
        <v>104</v>
      </c>
      <c r="D245" s="132" t="s">
        <v>319</v>
      </c>
      <c r="E245" s="47">
        <v>7333333</v>
      </c>
      <c r="F245" s="47">
        <v>7333333</v>
      </c>
      <c r="G245" s="140">
        <v>44537</v>
      </c>
      <c r="H245" s="130">
        <v>12</v>
      </c>
      <c r="I245" s="129">
        <v>44545</v>
      </c>
      <c r="J245" s="14" t="s">
        <v>47</v>
      </c>
      <c r="K245" s="141">
        <v>1</v>
      </c>
      <c r="L245" s="131" t="s">
        <v>48</v>
      </c>
      <c r="M245" s="131"/>
      <c r="N245" s="131"/>
      <c r="O245" s="132"/>
      <c r="P245" s="132"/>
      <c r="Q245" s="132"/>
      <c r="R245" s="132"/>
      <c r="S245" s="132"/>
      <c r="T245" s="136" t="s">
        <v>869</v>
      </c>
      <c r="U245" s="15" t="s">
        <v>203</v>
      </c>
      <c r="V245" s="25">
        <v>13311604492020</v>
      </c>
      <c r="W245" s="24" t="s">
        <v>308</v>
      </c>
      <c r="X245" s="15" t="s">
        <v>800</v>
      </c>
      <c r="Y245" s="14">
        <v>1</v>
      </c>
      <c r="Z245" s="26" t="s">
        <v>807</v>
      </c>
      <c r="AA245" s="15" t="s">
        <v>325</v>
      </c>
      <c r="AB245" s="136"/>
      <c r="AC245" s="127" t="s">
        <v>928</v>
      </c>
      <c r="AD245" s="20" t="s">
        <v>929</v>
      </c>
      <c r="AK245" s="58">
        <v>5383333</v>
      </c>
    </row>
    <row r="246" spans="1:37" s="138" customFormat="1" ht="15" hidden="1" customHeight="1" x14ac:dyDescent="0.25">
      <c r="A246" s="283">
        <v>189</v>
      </c>
      <c r="B246" s="132" t="s">
        <v>44</v>
      </c>
      <c r="C246" s="132" t="s">
        <v>104</v>
      </c>
      <c r="D246" s="132" t="s">
        <v>346</v>
      </c>
      <c r="E246" s="47">
        <v>20000000</v>
      </c>
      <c r="F246" s="47">
        <v>10000000</v>
      </c>
      <c r="G246" s="140">
        <v>44537</v>
      </c>
      <c r="H246" s="130">
        <v>12</v>
      </c>
      <c r="I246" s="129">
        <v>44545</v>
      </c>
      <c r="J246" s="14" t="s">
        <v>47</v>
      </c>
      <c r="K246" s="141">
        <v>1</v>
      </c>
      <c r="L246" s="131" t="s">
        <v>48</v>
      </c>
      <c r="M246" s="131"/>
      <c r="N246" s="131"/>
      <c r="O246" s="132"/>
      <c r="P246" s="132"/>
      <c r="Q246" s="132"/>
      <c r="R246" s="132"/>
      <c r="S246" s="132"/>
      <c r="T246" s="136" t="s">
        <v>870</v>
      </c>
      <c r="U246" s="15" t="s">
        <v>203</v>
      </c>
      <c r="V246" s="25">
        <v>13311603451786</v>
      </c>
      <c r="W246" s="24" t="s">
        <v>298</v>
      </c>
      <c r="X246" s="15" t="s">
        <v>299</v>
      </c>
      <c r="Y246" s="14">
        <v>1</v>
      </c>
      <c r="Z246" s="26" t="s">
        <v>300</v>
      </c>
      <c r="AA246" s="15" t="s">
        <v>325</v>
      </c>
      <c r="AB246" s="136"/>
      <c r="AC246" s="127" t="s">
        <v>923</v>
      </c>
      <c r="AD246" s="184" t="s">
        <v>924</v>
      </c>
      <c r="AK246" s="48">
        <v>4469859</v>
      </c>
    </row>
    <row r="247" spans="1:37" s="138" customFormat="1" ht="15" hidden="1" customHeight="1" x14ac:dyDescent="0.25">
      <c r="A247" s="283">
        <v>190</v>
      </c>
      <c r="B247" s="132" t="s">
        <v>44</v>
      </c>
      <c r="C247" s="132" t="s">
        <v>104</v>
      </c>
      <c r="D247" s="132" t="s">
        <v>319</v>
      </c>
      <c r="E247" s="47">
        <v>3198067</v>
      </c>
      <c r="F247" s="187">
        <v>3198067</v>
      </c>
      <c r="G247" s="140">
        <v>44537</v>
      </c>
      <c r="H247" s="130">
        <v>12</v>
      </c>
      <c r="I247" s="129">
        <v>44545</v>
      </c>
      <c r="J247" s="14" t="s">
        <v>47</v>
      </c>
      <c r="K247" s="141">
        <v>1</v>
      </c>
      <c r="L247" s="131" t="s">
        <v>48</v>
      </c>
      <c r="M247" s="131"/>
      <c r="N247" s="131"/>
      <c r="O247" s="132"/>
      <c r="P247" s="132"/>
      <c r="Q247" s="132"/>
      <c r="R247" s="132"/>
      <c r="S247" s="132"/>
      <c r="T247" s="136" t="s">
        <v>871</v>
      </c>
      <c r="U247" s="132" t="s">
        <v>203</v>
      </c>
      <c r="V247" s="133">
        <v>13311601121608</v>
      </c>
      <c r="W247" s="134" t="s">
        <v>226</v>
      </c>
      <c r="X247" s="132" t="s">
        <v>227</v>
      </c>
      <c r="Y247" s="131">
        <v>1</v>
      </c>
      <c r="Z247" s="135" t="s">
        <v>228</v>
      </c>
      <c r="AA247" s="15" t="s">
        <v>325</v>
      </c>
      <c r="AB247" s="136"/>
      <c r="AC247" s="302" t="s">
        <v>910</v>
      </c>
      <c r="AD247" s="302" t="s">
        <v>910</v>
      </c>
      <c r="AK247" s="301" t="s">
        <v>910</v>
      </c>
    </row>
    <row r="248" spans="1:37" s="138" customFormat="1" ht="15" hidden="1" customHeight="1" x14ac:dyDescent="0.25">
      <c r="A248" s="283">
        <v>191</v>
      </c>
      <c r="B248" s="132" t="s">
        <v>44</v>
      </c>
      <c r="C248" s="132" t="s">
        <v>104</v>
      </c>
      <c r="D248" s="132" t="s">
        <v>346</v>
      </c>
      <c r="E248" s="47">
        <v>2272600</v>
      </c>
      <c r="F248" s="47">
        <v>2272600</v>
      </c>
      <c r="G248" s="140">
        <v>44537</v>
      </c>
      <c r="H248" s="130">
        <v>12</v>
      </c>
      <c r="I248" s="129">
        <v>44545</v>
      </c>
      <c r="J248" s="14" t="s">
        <v>47</v>
      </c>
      <c r="K248" s="141">
        <v>1</v>
      </c>
      <c r="L248" s="131" t="s">
        <v>48</v>
      </c>
      <c r="M248" s="131"/>
      <c r="N248" s="131"/>
      <c r="O248" s="132"/>
      <c r="P248" s="132"/>
      <c r="Q248" s="132"/>
      <c r="R248" s="132"/>
      <c r="S248" s="132"/>
      <c r="T248" s="136" t="s">
        <v>872</v>
      </c>
      <c r="U248" s="15" t="s">
        <v>203</v>
      </c>
      <c r="V248" s="25">
        <v>13311604492020</v>
      </c>
      <c r="W248" s="24" t="s">
        <v>308</v>
      </c>
      <c r="X248" s="15" t="s">
        <v>800</v>
      </c>
      <c r="Y248" s="14">
        <v>1</v>
      </c>
      <c r="Z248" s="26" t="s">
        <v>807</v>
      </c>
      <c r="AA248" s="15" t="s">
        <v>325</v>
      </c>
      <c r="AB248" s="136"/>
      <c r="AC248" s="127"/>
    </row>
    <row r="249" spans="1:37" s="138" customFormat="1" ht="15" hidden="1" customHeight="1" x14ac:dyDescent="0.25">
      <c r="A249" s="253"/>
      <c r="B249" s="15"/>
      <c r="C249" s="132"/>
      <c r="D249" s="192"/>
      <c r="E249" s="47"/>
      <c r="F249" s="47"/>
      <c r="G249" s="140"/>
      <c r="H249" s="130"/>
      <c r="I249" s="129"/>
      <c r="J249" s="14"/>
      <c r="K249" s="141"/>
      <c r="L249" s="131"/>
      <c r="M249" s="131"/>
      <c r="N249" s="131"/>
      <c r="O249" s="132"/>
      <c r="P249" s="132"/>
      <c r="Q249" s="132"/>
      <c r="R249" s="132"/>
      <c r="S249" s="132"/>
      <c r="T249" s="136"/>
      <c r="U249" s="142"/>
      <c r="V249" s="133"/>
      <c r="W249" s="132"/>
      <c r="X249" s="132"/>
      <c r="Y249" s="131"/>
      <c r="Z249" s="135"/>
      <c r="AA249" s="252"/>
      <c r="AB249" s="136"/>
      <c r="AC249" s="127"/>
    </row>
    <row r="250" spans="1:37" s="138" customFormat="1" ht="15" hidden="1" customHeight="1" x14ac:dyDescent="0.25">
      <c r="A250" s="253"/>
      <c r="B250" s="15"/>
      <c r="C250" s="132"/>
      <c r="D250" s="192"/>
      <c r="E250" s="47"/>
      <c r="F250" s="47"/>
      <c r="G250" s="140"/>
      <c r="H250" s="130"/>
      <c r="I250" s="129"/>
      <c r="J250" s="14"/>
      <c r="K250" s="141"/>
      <c r="L250" s="131"/>
      <c r="M250" s="131"/>
      <c r="N250" s="131"/>
      <c r="O250" s="132"/>
      <c r="P250" s="132"/>
      <c r="Q250" s="132"/>
      <c r="R250" s="132"/>
      <c r="S250" s="132"/>
      <c r="T250" s="136"/>
      <c r="U250" s="142"/>
      <c r="V250" s="133"/>
      <c r="W250" s="132"/>
      <c r="X250" s="132"/>
      <c r="Y250" s="131"/>
      <c r="Z250" s="135"/>
      <c r="AA250" s="252"/>
      <c r="AB250" s="136"/>
      <c r="AC250" s="127"/>
    </row>
    <row r="251" spans="1:37" s="138" customFormat="1" ht="15" hidden="1" customHeight="1" x14ac:dyDescent="0.25">
      <c r="A251" s="253"/>
      <c r="B251" s="15"/>
      <c r="C251" s="132"/>
      <c r="D251" s="192"/>
      <c r="E251" s="47"/>
      <c r="F251" s="47"/>
      <c r="G251" s="140"/>
      <c r="H251" s="130"/>
      <c r="I251" s="129"/>
      <c r="J251" s="14"/>
      <c r="K251" s="141"/>
      <c r="L251" s="131"/>
      <c r="M251" s="131"/>
      <c r="N251" s="131"/>
      <c r="O251" s="132"/>
      <c r="P251" s="132"/>
      <c r="Q251" s="132"/>
      <c r="R251" s="132"/>
      <c r="S251" s="132"/>
      <c r="T251" s="136"/>
      <c r="U251" s="142"/>
      <c r="V251" s="133"/>
      <c r="W251" s="132"/>
      <c r="X251" s="132"/>
      <c r="Y251" s="131"/>
      <c r="Z251" s="135"/>
      <c r="AA251" s="252"/>
      <c r="AB251" s="136"/>
      <c r="AC251" s="127"/>
    </row>
    <row r="252" spans="1:37" s="138" customFormat="1" ht="15" hidden="1" customHeight="1" x14ac:dyDescent="0.25">
      <c r="A252" s="253"/>
      <c r="B252" s="15"/>
      <c r="C252" s="132"/>
      <c r="D252" s="192"/>
      <c r="E252" s="47"/>
      <c r="F252" s="47"/>
      <c r="G252" s="140"/>
      <c r="H252" s="130"/>
      <c r="I252" s="129"/>
      <c r="J252" s="14"/>
      <c r="K252" s="141"/>
      <c r="L252" s="131"/>
      <c r="M252" s="131"/>
      <c r="N252" s="131"/>
      <c r="O252" s="132"/>
      <c r="P252" s="132"/>
      <c r="Q252" s="132"/>
      <c r="R252" s="132"/>
      <c r="S252" s="132"/>
      <c r="T252" s="136"/>
      <c r="U252" s="142"/>
      <c r="V252" s="133"/>
      <c r="W252" s="132"/>
      <c r="X252" s="132"/>
      <c r="Y252" s="131"/>
      <c r="Z252" s="135"/>
      <c r="AA252" s="252"/>
      <c r="AB252" s="136"/>
      <c r="AC252" s="127"/>
    </row>
    <row r="253" spans="1:37" s="138" customFormat="1" ht="15" hidden="1" customHeight="1" x14ac:dyDescent="0.25">
      <c r="A253" s="253"/>
      <c r="B253" s="15"/>
      <c r="C253" s="132"/>
      <c r="D253" s="192"/>
      <c r="E253" s="47"/>
      <c r="F253" s="47"/>
      <c r="G253" s="140"/>
      <c r="H253" s="130"/>
      <c r="I253" s="129"/>
      <c r="J253" s="14"/>
      <c r="K253" s="141"/>
      <c r="L253" s="131"/>
      <c r="M253" s="131"/>
      <c r="N253" s="131"/>
      <c r="O253" s="132"/>
      <c r="P253" s="132"/>
      <c r="Q253" s="132"/>
      <c r="R253" s="132"/>
      <c r="S253" s="132"/>
      <c r="T253" s="136"/>
      <c r="U253" s="142"/>
      <c r="V253" s="133"/>
      <c r="W253" s="132"/>
      <c r="X253" s="132"/>
      <c r="Y253" s="131"/>
      <c r="Z253" s="135"/>
      <c r="AA253" s="252"/>
      <c r="AB253" s="136"/>
      <c r="AC253" s="127"/>
    </row>
    <row r="254" spans="1:37" s="138" customFormat="1" ht="15" hidden="1" customHeight="1" x14ac:dyDescent="0.25">
      <c r="A254" s="253"/>
      <c r="B254" s="15"/>
      <c r="C254" s="132"/>
      <c r="D254" s="192"/>
      <c r="E254" s="47"/>
      <c r="F254" s="47"/>
      <c r="G254" s="140"/>
      <c r="H254" s="130"/>
      <c r="I254" s="129"/>
      <c r="J254" s="14"/>
      <c r="K254" s="141"/>
      <c r="L254" s="131"/>
      <c r="M254" s="131"/>
      <c r="N254" s="131"/>
      <c r="O254" s="132"/>
      <c r="P254" s="132"/>
      <c r="Q254" s="132"/>
      <c r="R254" s="132"/>
      <c r="S254" s="132"/>
      <c r="T254" s="136"/>
      <c r="U254" s="142"/>
      <c r="V254" s="133"/>
      <c r="W254" s="132"/>
      <c r="X254" s="132"/>
      <c r="Y254" s="131"/>
      <c r="Z254" s="135"/>
      <c r="AA254" s="252"/>
      <c r="AB254" s="136"/>
      <c r="AC254" s="127"/>
    </row>
    <row r="255" spans="1:37" s="138" customFormat="1" ht="15" hidden="1" customHeight="1" x14ac:dyDescent="0.25">
      <c r="A255" s="253"/>
      <c r="B255" s="15"/>
      <c r="C255" s="132"/>
      <c r="D255" s="192"/>
      <c r="E255" s="47"/>
      <c r="F255" s="47"/>
      <c r="G255" s="140"/>
      <c r="H255" s="130"/>
      <c r="I255" s="129"/>
      <c r="J255" s="14"/>
      <c r="K255" s="141"/>
      <c r="L255" s="131"/>
      <c r="M255" s="131"/>
      <c r="N255" s="131"/>
      <c r="O255" s="132"/>
      <c r="P255" s="132"/>
      <c r="Q255" s="132"/>
      <c r="R255" s="132"/>
      <c r="S255" s="132"/>
      <c r="T255" s="136"/>
      <c r="U255" s="142"/>
      <c r="V255" s="133"/>
      <c r="W255" s="132"/>
      <c r="X255" s="132"/>
      <c r="Y255" s="131"/>
      <c r="Z255" s="135"/>
      <c r="AA255" s="252"/>
      <c r="AB255" s="136"/>
      <c r="AC255" s="127"/>
    </row>
    <row r="256" spans="1:37" s="138" customFormat="1" ht="15" hidden="1" customHeight="1" x14ac:dyDescent="0.25">
      <c r="A256" s="253"/>
      <c r="B256" s="15"/>
      <c r="C256" s="132"/>
      <c r="D256" s="192"/>
      <c r="E256" s="47"/>
      <c r="F256" s="47"/>
      <c r="G256" s="140"/>
      <c r="H256" s="130"/>
      <c r="I256" s="129"/>
      <c r="J256" s="14"/>
      <c r="K256" s="141"/>
      <c r="L256" s="131"/>
      <c r="M256" s="131"/>
      <c r="N256" s="131"/>
      <c r="O256" s="132"/>
      <c r="P256" s="132"/>
      <c r="Q256" s="132"/>
      <c r="R256" s="132"/>
      <c r="S256" s="132"/>
      <c r="T256" s="136"/>
      <c r="U256" s="142"/>
      <c r="V256" s="133"/>
      <c r="W256" s="132"/>
      <c r="X256" s="132"/>
      <c r="Y256" s="131"/>
      <c r="Z256" s="135"/>
      <c r="AA256" s="252"/>
      <c r="AB256" s="136"/>
      <c r="AC256" s="127"/>
    </row>
    <row r="257" spans="1:38" s="138" customFormat="1" ht="15" hidden="1" customHeight="1" x14ac:dyDescent="0.25">
      <c r="A257" s="253"/>
      <c r="B257" s="15"/>
      <c r="C257" s="132"/>
      <c r="D257" s="192"/>
      <c r="E257" s="47"/>
      <c r="F257" s="47"/>
      <c r="G257" s="140"/>
      <c r="H257" s="130"/>
      <c r="I257" s="129"/>
      <c r="J257" s="14"/>
      <c r="K257" s="141"/>
      <c r="L257" s="131"/>
      <c r="M257" s="131"/>
      <c r="N257" s="131"/>
      <c r="O257" s="132"/>
      <c r="P257" s="132"/>
      <c r="Q257" s="132"/>
      <c r="R257" s="132"/>
      <c r="S257" s="132"/>
      <c r="T257" s="136"/>
      <c r="U257" s="142"/>
      <c r="V257" s="133"/>
      <c r="W257" s="132"/>
      <c r="X257" s="132"/>
      <c r="Y257" s="131"/>
      <c r="Z257" s="135"/>
      <c r="AA257" s="252"/>
      <c r="AB257" s="136"/>
      <c r="AC257" s="127"/>
    </row>
    <row r="258" spans="1:38" s="138" customFormat="1" ht="15" hidden="1" customHeight="1" x14ac:dyDescent="0.25">
      <c r="A258" s="283"/>
      <c r="B258" s="132"/>
      <c r="C258" s="132"/>
      <c r="D258" s="192"/>
      <c r="E258" s="47"/>
      <c r="F258" s="47"/>
      <c r="G258" s="140"/>
      <c r="H258" s="130"/>
      <c r="I258" s="129"/>
      <c r="J258" s="131"/>
      <c r="K258" s="141"/>
      <c r="L258" s="131"/>
      <c r="M258" s="131"/>
      <c r="N258" s="131"/>
      <c r="O258" s="132"/>
      <c r="P258" s="132"/>
      <c r="Q258" s="132"/>
      <c r="R258" s="132"/>
      <c r="S258" s="132"/>
      <c r="T258" s="136"/>
      <c r="U258" s="132"/>
      <c r="V258" s="133"/>
      <c r="W258" s="134"/>
      <c r="X258" s="132"/>
      <c r="Y258" s="217"/>
      <c r="Z258" s="217"/>
      <c r="AA258" s="252"/>
      <c r="AB258" s="136"/>
      <c r="AC258" s="127"/>
    </row>
    <row r="259" spans="1:38" ht="15" hidden="1" customHeight="1" x14ac:dyDescent="0.25">
      <c r="B259" s="15"/>
      <c r="C259" s="15"/>
      <c r="D259" s="132"/>
      <c r="E259" s="47"/>
      <c r="F259" s="187">
        <f>250383000-F54-F120-F121-F161-F162-F203-F225-F61</f>
        <v>9635034</v>
      </c>
      <c r="G259" s="140"/>
      <c r="H259" s="130"/>
      <c r="I259" s="129"/>
      <c r="J259" s="141"/>
      <c r="K259" s="141"/>
      <c r="L259" s="131"/>
      <c r="M259" s="14"/>
      <c r="N259" s="14"/>
      <c r="O259" s="15"/>
      <c r="P259" s="15"/>
      <c r="Q259" s="15"/>
      <c r="R259" s="15"/>
      <c r="S259" s="15"/>
      <c r="T259" s="186"/>
      <c r="U259" s="132" t="s">
        <v>203</v>
      </c>
      <c r="V259" s="133">
        <v>13311601241626</v>
      </c>
      <c r="W259" s="132" t="s">
        <v>246</v>
      </c>
      <c r="X259" s="132" t="s">
        <v>247</v>
      </c>
      <c r="Y259" s="131">
        <v>1</v>
      </c>
      <c r="Z259" s="135" t="s">
        <v>248</v>
      </c>
      <c r="AA259" s="19" t="s">
        <v>60</v>
      </c>
      <c r="AB259" s="20"/>
      <c r="AC259" s="127"/>
    </row>
    <row r="260" spans="1:38" ht="15" hidden="1" customHeight="1" x14ac:dyDescent="0.25">
      <c r="A260" s="116"/>
      <c r="B260" s="15"/>
      <c r="C260" s="15"/>
      <c r="D260" s="132"/>
      <c r="E260" s="47"/>
      <c r="F260" s="187"/>
      <c r="G260" s="140"/>
      <c r="H260" s="130"/>
      <c r="I260" s="129"/>
      <c r="J260" s="141"/>
      <c r="K260" s="141"/>
      <c r="L260" s="131"/>
      <c r="M260" s="14"/>
      <c r="N260" s="14"/>
      <c r="O260" s="15"/>
      <c r="P260" s="15"/>
      <c r="Q260" s="15"/>
      <c r="R260" s="15"/>
      <c r="S260" s="15"/>
      <c r="T260" s="186"/>
      <c r="U260" s="132"/>
      <c r="V260" s="133"/>
      <c r="W260" s="132"/>
      <c r="X260" s="132"/>
      <c r="Y260" s="131"/>
      <c r="Z260" s="135"/>
      <c r="AA260" s="19"/>
      <c r="AB260" s="20"/>
      <c r="AC260" s="111"/>
    </row>
    <row r="261" spans="1:38" ht="15" hidden="1" customHeight="1" x14ac:dyDescent="0.25">
      <c r="A261" s="105"/>
      <c r="B261" s="15"/>
      <c r="C261" s="15"/>
      <c r="D261" s="288"/>
      <c r="E261" s="187"/>
      <c r="F261" s="187"/>
      <c r="G261" s="140"/>
      <c r="H261" s="130"/>
      <c r="I261" s="129"/>
      <c r="J261" s="141"/>
      <c r="K261" s="141"/>
      <c r="L261" s="14"/>
      <c r="M261" s="14"/>
      <c r="N261" s="14"/>
      <c r="O261" s="15"/>
      <c r="P261" s="15"/>
      <c r="Q261" s="15"/>
      <c r="R261" s="15"/>
      <c r="S261" s="15"/>
      <c r="T261" s="186"/>
      <c r="U261" s="22" t="s">
        <v>203</v>
      </c>
      <c r="V261" s="25">
        <v>13311601061628</v>
      </c>
      <c r="W261" s="24" t="s">
        <v>250</v>
      </c>
      <c r="X261" s="126" t="s">
        <v>251</v>
      </c>
      <c r="Y261" s="14">
        <v>1</v>
      </c>
      <c r="Z261" s="26" t="s">
        <v>252</v>
      </c>
      <c r="AA261" s="19" t="s">
        <v>325</v>
      </c>
      <c r="AB261" s="20"/>
      <c r="AC261" s="111"/>
      <c r="AK261" s="48"/>
    </row>
    <row r="262" spans="1:38" ht="15" hidden="1" customHeight="1" x14ac:dyDescent="0.25">
      <c r="A262" s="107" t="s">
        <v>49</v>
      </c>
      <c r="B262" s="15"/>
      <c r="C262" s="15"/>
      <c r="D262" s="15"/>
      <c r="E262" s="23"/>
      <c r="F262" s="109">
        <f>1058764099-F78-F81-F82-F83-F84-F85-F86-F87-F88-F89-F90-F91-F92-F93-F94-F95-F96-F97-F98-F99-F100-F101-F102-F157-F164-F167-F168-F185-F186-F187-F204-F208-F209-F212-F224</f>
        <v>4399868</v>
      </c>
      <c r="G262" s="16"/>
      <c r="H262" s="17"/>
      <c r="I262" s="16"/>
      <c r="J262" s="56"/>
      <c r="K262" s="56"/>
      <c r="L262" s="14"/>
      <c r="M262" s="14"/>
      <c r="N262" s="14"/>
      <c r="O262" s="15"/>
      <c r="P262" s="15"/>
      <c r="Q262" s="15"/>
      <c r="R262" s="15"/>
      <c r="S262" s="15"/>
      <c r="T262" s="15"/>
      <c r="U262" s="22" t="s">
        <v>203</v>
      </c>
      <c r="V262" s="25">
        <v>13311605572021</v>
      </c>
      <c r="W262" s="15" t="s">
        <v>312</v>
      </c>
      <c r="X262" s="126" t="s">
        <v>323</v>
      </c>
      <c r="Y262" s="14">
        <v>1</v>
      </c>
      <c r="Z262" s="26" t="s">
        <v>324</v>
      </c>
      <c r="AA262" s="19"/>
      <c r="AB262" s="19" t="s">
        <v>59</v>
      </c>
      <c r="AC262" s="20" t="s">
        <v>60</v>
      </c>
      <c r="AD262" s="20" t="s">
        <v>60</v>
      </c>
      <c r="AE262" s="20"/>
      <c r="AF262" s="48"/>
      <c r="AG262" s="48"/>
      <c r="AH262" s="48"/>
      <c r="AL262" s="48"/>
    </row>
    <row r="263" spans="1:38" ht="15.75" thickBot="1" x14ac:dyDescent="0.3">
      <c r="A263" s="106"/>
      <c r="B263" s="20"/>
      <c r="C263" s="15"/>
      <c r="D263" s="15"/>
      <c r="E263" s="23"/>
      <c r="F263" s="111"/>
      <c r="G263" s="104"/>
      <c r="H263" s="17"/>
      <c r="I263" s="16"/>
      <c r="J263" s="56"/>
      <c r="K263" s="56"/>
      <c r="L263" s="20"/>
      <c r="M263" s="20"/>
      <c r="N263" s="20"/>
      <c r="O263" s="20"/>
      <c r="P263" s="20"/>
      <c r="Q263" s="20"/>
      <c r="R263" s="20"/>
      <c r="S263" s="23"/>
      <c r="T263" s="20"/>
      <c r="U263" s="15"/>
      <c r="V263" s="25"/>
      <c r="W263" s="24"/>
      <c r="X263" s="15"/>
      <c r="Y263" s="14"/>
      <c r="Z263" s="26"/>
      <c r="AA263" s="19"/>
      <c r="AB263" s="19"/>
      <c r="AC263" s="20"/>
      <c r="AD263" s="20"/>
      <c r="AE263" s="20"/>
      <c r="AF263" s="48"/>
      <c r="AG263" s="48"/>
      <c r="AH263" s="48"/>
      <c r="AK263" s="6"/>
    </row>
    <row r="264" spans="1:38" ht="23.25" x14ac:dyDescent="0.25">
      <c r="A264" s="54"/>
      <c r="B264" s="20"/>
      <c r="C264" s="176"/>
      <c r="D264" s="226"/>
      <c r="E264" s="192"/>
      <c r="F264" s="308"/>
      <c r="G264" s="193"/>
      <c r="H264" s="223"/>
      <c r="I264" s="142"/>
      <c r="J264" s="207"/>
      <c r="K264" s="136"/>
      <c r="L264" s="210"/>
      <c r="M264" s="20"/>
      <c r="N264" s="20"/>
      <c r="O264" s="20"/>
      <c r="P264" s="20"/>
      <c r="Q264" s="20"/>
      <c r="R264" s="20"/>
      <c r="S264" s="176"/>
      <c r="T264" s="183"/>
      <c r="U264" s="201"/>
      <c r="V264" s="231"/>
      <c r="W264" s="181"/>
      <c r="X264" s="179"/>
      <c r="Y264" s="147"/>
      <c r="Z264" s="29"/>
      <c r="AA264" s="20"/>
      <c r="AB264" s="20"/>
      <c r="AC264" s="20"/>
      <c r="AD264" s="20"/>
      <c r="AE264" s="20"/>
      <c r="AK264" s="48"/>
    </row>
    <row r="265" spans="1:38" ht="23.25" x14ac:dyDescent="0.25">
      <c r="A265" s="54"/>
      <c r="B265" s="20"/>
      <c r="C265" s="176"/>
      <c r="D265" s="226"/>
      <c r="E265" s="8"/>
      <c r="F265" s="310"/>
      <c r="G265" s="195"/>
      <c r="H265" s="136"/>
      <c r="I265" s="196"/>
      <c r="J265" s="208"/>
      <c r="K265" s="136"/>
      <c r="L265" s="210"/>
      <c r="M265" s="20"/>
      <c r="N265" s="20"/>
      <c r="O265" s="20"/>
      <c r="P265" s="20"/>
      <c r="Q265" s="20"/>
      <c r="R265" s="20"/>
      <c r="S265" s="176"/>
      <c r="T265" s="232"/>
      <c r="U265" s="229"/>
      <c r="V265" s="233"/>
      <c r="W265" s="182"/>
      <c r="X265" s="222"/>
      <c r="Y265" s="147"/>
      <c r="Z265" s="29"/>
      <c r="AA265" s="27"/>
      <c r="AB265" s="20"/>
      <c r="AC265" s="20"/>
      <c r="AD265" s="20"/>
      <c r="AE265" s="20"/>
      <c r="AK265" s="5"/>
    </row>
    <row r="266" spans="1:38" ht="20.25" x14ac:dyDescent="0.25">
      <c r="A266" s="54"/>
      <c r="B266" s="20"/>
      <c r="C266" s="176"/>
      <c r="D266" s="226"/>
      <c r="E266" s="224"/>
      <c r="F266" s="190"/>
      <c r="G266" s="197"/>
      <c r="H266" s="189"/>
      <c r="I266" s="191"/>
      <c r="J266" s="209"/>
      <c r="K266" s="136"/>
      <c r="L266" s="210"/>
      <c r="M266" s="20"/>
      <c r="N266" s="20"/>
      <c r="O266" s="20"/>
      <c r="P266" s="20"/>
      <c r="Q266" s="20"/>
      <c r="R266" s="20"/>
      <c r="S266" s="20"/>
      <c r="T266" s="276"/>
      <c r="U266" s="203"/>
      <c r="V266" s="204"/>
      <c r="W266" s="179"/>
      <c r="X266" s="230"/>
      <c r="Y266" s="20"/>
      <c r="Z266" s="59"/>
      <c r="AA266" s="20"/>
      <c r="AB266" s="20"/>
      <c r="AC266" s="20"/>
      <c r="AD266" s="20"/>
      <c r="AE266" s="23"/>
      <c r="AK266" s="6"/>
    </row>
    <row r="267" spans="1:38" x14ac:dyDescent="0.25">
      <c r="A267" s="54"/>
      <c r="B267" s="20"/>
      <c r="C267" s="176"/>
      <c r="D267" s="226"/>
      <c r="E267" s="192"/>
      <c r="F267" s="254"/>
      <c r="G267" s="198"/>
      <c r="H267" s="136"/>
      <c r="I267" s="142"/>
      <c r="J267" s="199"/>
      <c r="K267" s="136"/>
      <c r="L267" s="136"/>
      <c r="M267" s="20"/>
      <c r="N267" s="20"/>
      <c r="O267" s="20"/>
      <c r="P267" s="20"/>
      <c r="Q267" s="20"/>
      <c r="R267" s="20"/>
      <c r="S267" s="20"/>
      <c r="T267" s="202"/>
      <c r="U267" s="183"/>
      <c r="V267" s="228"/>
      <c r="W267" s="179"/>
      <c r="X267" s="147"/>
      <c r="Y267" s="20"/>
      <c r="Z267" s="29"/>
      <c r="AA267" s="23"/>
      <c r="AB267" s="20"/>
      <c r="AC267" s="20"/>
      <c r="AD267" s="27"/>
      <c r="AE267" s="20"/>
      <c r="AK267" s="6"/>
    </row>
    <row r="268" spans="1:38" x14ac:dyDescent="0.25">
      <c r="A268" s="34"/>
      <c r="B268" s="20"/>
      <c r="C268" s="176"/>
      <c r="D268" s="226"/>
      <c r="E268" s="8"/>
      <c r="F268" s="190"/>
      <c r="G268" s="198"/>
      <c r="H268" s="136"/>
      <c r="I268" s="142"/>
      <c r="J268" s="194"/>
      <c r="K268" s="136"/>
      <c r="L268" s="136"/>
      <c r="M268" s="20"/>
      <c r="N268" s="20"/>
      <c r="O268" s="20"/>
      <c r="P268" s="20"/>
      <c r="Q268" s="20"/>
      <c r="R268" s="20"/>
      <c r="S268" s="20"/>
      <c r="T268" s="202"/>
      <c r="U268" s="205"/>
      <c r="V268" s="206"/>
      <c r="W268" s="178"/>
      <c r="X268" s="20"/>
      <c r="Y268" s="20"/>
      <c r="Z268" s="29"/>
      <c r="AA268" s="277"/>
      <c r="AB268" s="20"/>
      <c r="AC268" s="20"/>
      <c r="AD268" s="20"/>
      <c r="AE268" s="20"/>
      <c r="AK268" s="5"/>
    </row>
    <row r="269" spans="1:38" x14ac:dyDescent="0.25">
      <c r="A269" s="34"/>
      <c r="B269" s="20"/>
      <c r="C269" s="176"/>
      <c r="D269" s="179"/>
      <c r="E269" s="8"/>
      <c r="F269" s="311"/>
      <c r="G269" s="306"/>
      <c r="H269" s="136"/>
      <c r="I269" s="200"/>
      <c r="J269" s="136"/>
      <c r="K269" s="136"/>
      <c r="L269" s="136"/>
      <c r="M269" s="20"/>
      <c r="N269" s="20"/>
      <c r="O269" s="20"/>
      <c r="P269" s="20"/>
      <c r="Q269" s="20"/>
      <c r="R269" s="20"/>
      <c r="S269" s="20"/>
      <c r="T269" s="202"/>
      <c r="U269" s="136"/>
      <c r="V269" s="189"/>
      <c r="W269" s="20"/>
      <c r="X269" s="20"/>
      <c r="Y269" s="20"/>
      <c r="Z269" s="29"/>
      <c r="AA269" s="20"/>
      <c r="AB269" s="20"/>
      <c r="AC269" s="20"/>
      <c r="AD269" s="20"/>
      <c r="AE269" s="20"/>
    </row>
    <row r="270" spans="1:38" x14ac:dyDescent="0.25">
      <c r="A270" s="34"/>
      <c r="B270" s="20"/>
      <c r="C270" s="176"/>
      <c r="D270" s="179"/>
      <c r="E270" s="305"/>
      <c r="F270" s="312"/>
      <c r="G270" s="307"/>
      <c r="H270" s="20"/>
      <c r="I270" s="22"/>
      <c r="J270" s="20"/>
      <c r="K270" s="20"/>
      <c r="L270" s="20"/>
      <c r="M270" s="20"/>
      <c r="N270" s="20"/>
      <c r="O270" s="20"/>
      <c r="P270" s="20"/>
      <c r="Q270" s="20"/>
      <c r="R270" s="20"/>
      <c r="S270" s="20"/>
      <c r="T270" s="108"/>
      <c r="U270" s="20"/>
      <c r="V270" s="23"/>
      <c r="W270" s="20"/>
      <c r="X270" s="20"/>
      <c r="Y270" s="20"/>
      <c r="Z270" s="29"/>
      <c r="AA270" s="20"/>
      <c r="AB270" s="20"/>
      <c r="AC270" s="20"/>
      <c r="AD270" s="20"/>
      <c r="AE270" s="20"/>
    </row>
    <row r="271" spans="1:38" x14ac:dyDescent="0.25">
      <c r="A271" s="34"/>
      <c r="B271" s="20"/>
      <c r="C271" s="176"/>
      <c r="D271" s="179"/>
      <c r="E271" s="305"/>
      <c r="F271" s="311"/>
      <c r="G271" s="225"/>
      <c r="H271" s="20"/>
      <c r="I271" s="22"/>
      <c r="J271" s="20"/>
      <c r="K271" s="20"/>
      <c r="L271" s="20"/>
      <c r="M271" s="20"/>
      <c r="N271" s="20"/>
      <c r="O271" s="20"/>
      <c r="P271" s="20"/>
      <c r="Q271" s="20"/>
      <c r="R271" s="20"/>
      <c r="S271" s="20"/>
      <c r="T271" s="20"/>
      <c r="U271" s="20"/>
      <c r="V271" s="27"/>
      <c r="W271" s="20"/>
      <c r="X271" s="20"/>
      <c r="Y271" s="20"/>
      <c r="Z271" s="29"/>
      <c r="AA271" s="20"/>
      <c r="AB271" s="20"/>
      <c r="AC271" s="20"/>
      <c r="AD271" s="23"/>
      <c r="AE271" s="20"/>
      <c r="AK271" s="5"/>
    </row>
    <row r="272" spans="1:38" x14ac:dyDescent="0.25">
      <c r="A272" s="34"/>
      <c r="B272" s="20"/>
      <c r="C272" s="176"/>
      <c r="D272" s="179"/>
      <c r="E272" s="225"/>
      <c r="F272" s="309"/>
      <c r="G272" s="20"/>
      <c r="H272" s="20"/>
      <c r="I272" s="22"/>
      <c r="J272" s="20"/>
      <c r="K272" s="20"/>
      <c r="L272" s="20"/>
      <c r="M272" s="20"/>
      <c r="N272" s="20"/>
      <c r="O272" s="20"/>
      <c r="P272" s="20"/>
      <c r="Q272" s="20"/>
      <c r="R272" s="20"/>
      <c r="S272" s="20"/>
      <c r="T272" s="20"/>
      <c r="U272" s="20"/>
      <c r="V272" s="20"/>
      <c r="W272" s="20"/>
      <c r="X272" s="20"/>
      <c r="Y272" s="20"/>
      <c r="Z272" s="29"/>
      <c r="AA272" s="20"/>
      <c r="AB272" s="20"/>
      <c r="AC272" s="20"/>
      <c r="AD272" s="20"/>
      <c r="AE272" s="20"/>
      <c r="AK272" s="5"/>
    </row>
    <row r="273" spans="1:31" x14ac:dyDescent="0.25">
      <c r="A273" s="34"/>
      <c r="B273" s="20"/>
      <c r="C273" s="176"/>
      <c r="D273" s="179"/>
      <c r="E273" s="225"/>
      <c r="F273" s="23"/>
      <c r="G273" s="20"/>
      <c r="H273" s="20"/>
      <c r="I273" s="22"/>
      <c r="J273" s="20"/>
      <c r="K273" s="20"/>
      <c r="L273" s="20"/>
      <c r="M273" s="20"/>
      <c r="N273" s="20"/>
      <c r="O273" s="20"/>
      <c r="P273" s="20"/>
      <c r="Q273" s="20"/>
      <c r="R273" s="20"/>
      <c r="S273" s="20"/>
      <c r="T273" s="20"/>
      <c r="U273" s="20"/>
      <c r="V273" s="27"/>
      <c r="W273" s="20"/>
      <c r="X273" s="20"/>
      <c r="Y273" s="20"/>
      <c r="Z273" s="29"/>
      <c r="AA273" s="20"/>
      <c r="AB273" s="20"/>
      <c r="AC273" s="20"/>
      <c r="AD273" s="27"/>
      <c r="AE273" s="20"/>
    </row>
    <row r="274" spans="1:31" x14ac:dyDescent="0.25">
      <c r="A274" s="34"/>
      <c r="B274" s="20"/>
      <c r="C274" s="176"/>
      <c r="D274" s="179"/>
      <c r="E274" s="225"/>
      <c r="F274" s="23"/>
      <c r="G274" s="20"/>
      <c r="H274" s="20"/>
      <c r="I274" s="22"/>
      <c r="J274" s="20"/>
      <c r="K274" s="20"/>
      <c r="L274" s="20"/>
      <c r="M274" s="20"/>
      <c r="N274" s="20"/>
      <c r="O274" s="20"/>
      <c r="P274" s="20"/>
      <c r="Q274" s="20"/>
      <c r="R274" s="20"/>
      <c r="S274" s="20"/>
      <c r="T274" s="20"/>
      <c r="U274" s="20"/>
      <c r="V274" s="20"/>
      <c r="W274" s="20"/>
      <c r="X274" s="20"/>
      <c r="Y274" s="20"/>
      <c r="Z274" s="29"/>
      <c r="AA274" s="20"/>
      <c r="AB274" s="20"/>
      <c r="AC274" s="20"/>
      <c r="AD274" s="20"/>
      <c r="AE274" s="20"/>
    </row>
    <row r="275" spans="1:31" x14ac:dyDescent="0.25">
      <c r="A275" s="34"/>
      <c r="B275" s="20"/>
      <c r="C275" s="176"/>
      <c r="D275" s="179"/>
      <c r="E275" s="225"/>
      <c r="F275" s="23"/>
      <c r="G275" s="20"/>
      <c r="H275" s="20"/>
      <c r="I275" s="22"/>
      <c r="J275" s="20"/>
      <c r="K275" s="20"/>
      <c r="L275" s="20"/>
      <c r="M275" s="20"/>
      <c r="N275" s="20"/>
      <c r="O275" s="20"/>
      <c r="P275" s="20"/>
      <c r="Q275" s="20"/>
      <c r="R275" s="20"/>
      <c r="S275" s="20"/>
      <c r="T275" s="20"/>
      <c r="U275" s="20"/>
      <c r="V275" s="20"/>
      <c r="W275" s="20"/>
      <c r="X275" s="20"/>
      <c r="Y275" s="20"/>
      <c r="Z275" s="29"/>
      <c r="AA275" s="20"/>
      <c r="AB275" s="20"/>
      <c r="AC275" s="20"/>
      <c r="AD275" s="20"/>
      <c r="AE275" s="20"/>
    </row>
    <row r="276" spans="1:31" x14ac:dyDescent="0.25">
      <c r="A276" s="34"/>
      <c r="B276" s="20"/>
      <c r="C276" s="176"/>
      <c r="D276" s="227"/>
      <c r="E276" s="225"/>
      <c r="F276" s="23"/>
      <c r="G276" s="20"/>
      <c r="H276" s="20"/>
      <c r="I276" s="22"/>
      <c r="J276" s="20"/>
      <c r="K276" s="20"/>
      <c r="L276" s="20"/>
      <c r="M276" s="20"/>
      <c r="N276" s="20"/>
      <c r="O276" s="20"/>
      <c r="P276" s="20"/>
      <c r="Q276" s="20"/>
      <c r="R276" s="20"/>
      <c r="S276" s="20"/>
      <c r="T276" s="20"/>
      <c r="U276" s="20"/>
      <c r="V276" s="20"/>
      <c r="W276" s="20"/>
      <c r="X276" s="20"/>
      <c r="Y276" s="20"/>
      <c r="Z276" s="29"/>
      <c r="AA276" s="20"/>
      <c r="AB276" s="20"/>
      <c r="AC276" s="20"/>
      <c r="AD276" s="20"/>
      <c r="AE276" s="20"/>
    </row>
    <row r="277" spans="1:31" x14ac:dyDescent="0.25">
      <c r="A277" s="34"/>
      <c r="B277" s="20"/>
      <c r="C277" s="176"/>
      <c r="D277" s="227"/>
      <c r="E277" s="225"/>
      <c r="F277" s="23"/>
      <c r="G277" s="20"/>
      <c r="H277" s="20"/>
      <c r="I277" s="22"/>
      <c r="J277" s="20"/>
      <c r="K277" s="20"/>
      <c r="L277" s="20"/>
      <c r="M277" s="20"/>
      <c r="N277" s="20"/>
      <c r="O277" s="20"/>
      <c r="P277" s="20"/>
      <c r="Q277" s="20"/>
      <c r="R277" s="20"/>
      <c r="S277" s="20"/>
      <c r="T277" s="20"/>
      <c r="U277" s="20"/>
      <c r="V277" s="20"/>
      <c r="W277" s="20"/>
      <c r="X277" s="20"/>
      <c r="Y277" s="20"/>
      <c r="Z277" s="29"/>
      <c r="AA277" s="20"/>
      <c r="AB277" s="20"/>
      <c r="AC277" s="20"/>
      <c r="AD277" s="20"/>
      <c r="AE277" s="20"/>
    </row>
    <row r="278" spans="1:31" x14ac:dyDescent="0.25">
      <c r="A278" s="34"/>
      <c r="B278" s="20"/>
      <c r="C278" s="176"/>
      <c r="D278" s="227"/>
      <c r="E278" s="225"/>
      <c r="F278" s="23"/>
      <c r="G278" s="20"/>
      <c r="H278" s="177"/>
      <c r="I278" s="213"/>
      <c r="J278" s="177"/>
      <c r="K278" s="177"/>
      <c r="L278" s="177"/>
      <c r="M278" s="20"/>
      <c r="N278" s="20"/>
      <c r="O278" s="20"/>
      <c r="P278" s="20"/>
      <c r="Q278" s="20"/>
      <c r="R278" s="20"/>
      <c r="S278" s="20"/>
      <c r="T278" s="177"/>
      <c r="U278" s="177"/>
      <c r="V278" s="177"/>
      <c r="W278" s="177"/>
      <c r="X278" s="177"/>
      <c r="Y278" s="20"/>
      <c r="Z278" s="29"/>
      <c r="AA278" s="20"/>
      <c r="AB278" s="20"/>
      <c r="AC278" s="20"/>
      <c r="AD278" s="20"/>
      <c r="AE278" s="20"/>
    </row>
    <row r="279" spans="1:31" x14ac:dyDescent="0.25">
      <c r="A279" s="34"/>
      <c r="B279" s="20"/>
      <c r="C279" s="176"/>
      <c r="D279" s="227"/>
      <c r="E279" s="225"/>
      <c r="F279" s="23"/>
      <c r="G279" s="176"/>
      <c r="H279" s="179"/>
      <c r="I279" s="111"/>
      <c r="J279" s="179"/>
      <c r="K279" s="179"/>
      <c r="L279" s="179"/>
      <c r="M279" s="147"/>
      <c r="N279" s="20"/>
      <c r="O279" s="20"/>
      <c r="P279" s="20"/>
      <c r="Q279" s="20"/>
      <c r="R279" s="20"/>
      <c r="S279" s="176"/>
      <c r="T279" s="179"/>
      <c r="U279" s="179"/>
      <c r="V279" s="179"/>
      <c r="W279" s="179"/>
      <c r="X279" s="179"/>
      <c r="Y279" s="147"/>
      <c r="Z279" s="29"/>
      <c r="AA279" s="20"/>
      <c r="AB279" s="20"/>
      <c r="AC279" s="20"/>
      <c r="AD279" s="20"/>
      <c r="AE279" s="20"/>
    </row>
    <row r="280" spans="1:31" x14ac:dyDescent="0.25">
      <c r="A280" s="34"/>
      <c r="B280" s="20"/>
      <c r="C280" s="176"/>
      <c r="D280" s="227"/>
      <c r="E280" s="225"/>
      <c r="F280" s="23"/>
      <c r="G280" s="176"/>
      <c r="H280" s="179"/>
      <c r="I280" s="111"/>
      <c r="J280" s="179"/>
      <c r="K280" s="179"/>
      <c r="L280" s="179"/>
      <c r="M280" s="147"/>
      <c r="N280" s="20"/>
      <c r="O280" s="20"/>
      <c r="P280" s="20"/>
      <c r="Q280" s="20"/>
      <c r="R280" s="20"/>
      <c r="S280" s="176"/>
      <c r="T280" s="179"/>
      <c r="U280" s="179"/>
      <c r="V280" s="179"/>
      <c r="W280" s="179"/>
      <c r="X280" s="179"/>
      <c r="Y280" s="147"/>
      <c r="Z280" s="29"/>
      <c r="AA280" s="20"/>
      <c r="AB280" s="20"/>
      <c r="AC280" s="20"/>
      <c r="AD280" s="20"/>
      <c r="AE280" s="20"/>
    </row>
    <row r="281" spans="1:31" x14ac:dyDescent="0.25">
      <c r="A281" s="34"/>
      <c r="B281" s="20"/>
      <c r="C281" s="176"/>
      <c r="D281" s="179"/>
      <c r="E281" s="225"/>
      <c r="F281" s="23"/>
      <c r="G281" s="176"/>
      <c r="H281" s="179"/>
      <c r="I281" s="111"/>
      <c r="J281" s="179"/>
      <c r="K281" s="179"/>
      <c r="L281" s="179"/>
      <c r="M281" s="147"/>
      <c r="N281" s="20"/>
      <c r="O281" s="20"/>
      <c r="P281" s="20"/>
      <c r="Q281" s="20"/>
      <c r="R281" s="20"/>
      <c r="S281" s="176"/>
      <c r="T281" s="179"/>
      <c r="U281" s="179"/>
      <c r="V281" s="179"/>
      <c r="W281" s="179"/>
      <c r="X281" s="179"/>
      <c r="Y281" s="147"/>
      <c r="Z281" s="29"/>
      <c r="AA281" s="20"/>
      <c r="AB281" s="20"/>
      <c r="AC281" s="20"/>
      <c r="AD281" s="20"/>
      <c r="AE281" s="20"/>
    </row>
    <row r="282" spans="1:31" ht="23.25" x14ac:dyDescent="0.25">
      <c r="A282" s="34"/>
      <c r="B282" s="20"/>
      <c r="C282" s="176"/>
      <c r="D282" s="179"/>
      <c r="E282" s="225"/>
      <c r="F282" s="23"/>
      <c r="G282" s="176"/>
      <c r="H282" s="179"/>
      <c r="I282" s="111"/>
      <c r="J282" s="214"/>
      <c r="K282" s="179"/>
      <c r="L282" s="53"/>
      <c r="M282" s="147"/>
      <c r="N282" s="20"/>
      <c r="O282" s="20"/>
      <c r="P282" s="20"/>
      <c r="Q282" s="20"/>
      <c r="R282" s="20"/>
      <c r="S282" s="176"/>
      <c r="T282" s="179"/>
      <c r="U282" s="179"/>
      <c r="V282" s="179"/>
      <c r="W282" s="179"/>
      <c r="X282" s="179"/>
      <c r="Y282" s="147"/>
      <c r="Z282" s="29"/>
      <c r="AA282" s="20"/>
      <c r="AB282" s="20"/>
      <c r="AC282" s="20"/>
      <c r="AD282" s="20"/>
      <c r="AE282" s="20"/>
    </row>
    <row r="283" spans="1:31" ht="23.25" x14ac:dyDescent="0.25">
      <c r="A283" s="34"/>
      <c r="B283" s="20"/>
      <c r="C283" s="176"/>
      <c r="D283" s="179"/>
      <c r="E283" s="225"/>
      <c r="F283" s="23"/>
      <c r="G283" s="176"/>
      <c r="H283" s="179"/>
      <c r="I283" s="111"/>
      <c r="J283" s="215"/>
      <c r="K283" s="179"/>
      <c r="L283" s="179"/>
      <c r="M283" s="147"/>
      <c r="N283" s="20"/>
      <c r="O283" s="20"/>
      <c r="P283" s="20"/>
      <c r="Q283" s="20"/>
      <c r="R283" s="20"/>
      <c r="S283" s="176"/>
      <c r="T283" s="179"/>
      <c r="U283" s="179"/>
      <c r="V283" s="179"/>
      <c r="W283" s="179"/>
      <c r="X283" s="179"/>
      <c r="Y283" s="147"/>
      <c r="Z283" s="29"/>
      <c r="AA283" s="20"/>
      <c r="AB283" s="20"/>
      <c r="AC283" s="20"/>
      <c r="AD283" s="20"/>
      <c r="AE283" s="20"/>
    </row>
    <row r="284" spans="1:31" x14ac:dyDescent="0.25">
      <c r="A284" s="34"/>
      <c r="B284" s="20"/>
      <c r="C284" s="176"/>
      <c r="D284" s="179"/>
      <c r="E284" s="225"/>
      <c r="F284" s="23"/>
      <c r="G284" s="176"/>
      <c r="H284" s="179"/>
      <c r="I284" s="111"/>
      <c r="J284" s="179"/>
      <c r="K284" s="179"/>
      <c r="L284" s="180"/>
      <c r="M284" s="147"/>
      <c r="N284" s="20"/>
      <c r="O284" s="20"/>
      <c r="P284" s="20"/>
      <c r="Q284" s="20"/>
      <c r="R284" s="20"/>
      <c r="S284" s="176"/>
      <c r="T284" s="179"/>
      <c r="U284" s="179"/>
      <c r="V284" s="53"/>
      <c r="W284" s="179"/>
      <c r="X284" s="179"/>
      <c r="Y284" s="147"/>
      <c r="Z284" s="29"/>
      <c r="AA284" s="20"/>
      <c r="AB284" s="20"/>
      <c r="AC284" s="20"/>
      <c r="AD284" s="20"/>
      <c r="AE284" s="20"/>
    </row>
    <row r="285" spans="1:31" x14ac:dyDescent="0.25">
      <c r="A285" s="34"/>
      <c r="B285" s="20"/>
      <c r="C285" s="176"/>
      <c r="D285" s="179"/>
      <c r="E285" s="225"/>
      <c r="F285" s="23"/>
      <c r="G285" s="176"/>
      <c r="H285" s="179"/>
      <c r="I285" s="179"/>
      <c r="J285" s="179"/>
      <c r="K285" s="179"/>
      <c r="L285" s="179"/>
      <c r="M285" s="147"/>
      <c r="N285" s="20"/>
      <c r="O285" s="20"/>
      <c r="P285" s="20"/>
      <c r="Q285" s="20"/>
      <c r="R285" s="20"/>
      <c r="S285" s="176"/>
      <c r="T285" s="179"/>
      <c r="U285" s="179"/>
      <c r="V285" s="179"/>
      <c r="W285" s="179"/>
      <c r="X285" s="179"/>
      <c r="Y285" s="147"/>
      <c r="Z285" s="29"/>
      <c r="AA285" s="20"/>
      <c r="AB285" s="20"/>
      <c r="AC285" s="20"/>
      <c r="AD285" s="20"/>
      <c r="AE285" s="20"/>
    </row>
    <row r="286" spans="1:31" x14ac:dyDescent="0.25">
      <c r="A286" s="34"/>
      <c r="B286" s="20"/>
      <c r="C286" s="176"/>
      <c r="D286" s="179"/>
      <c r="E286" s="225"/>
      <c r="F286" s="23"/>
      <c r="G286" s="176"/>
      <c r="H286" s="179"/>
      <c r="I286" s="179"/>
      <c r="J286" s="179"/>
      <c r="K286" s="179"/>
      <c r="L286" s="179"/>
      <c r="M286" s="147"/>
      <c r="N286" s="20"/>
      <c r="O286" s="20"/>
      <c r="P286" s="20"/>
      <c r="Q286" s="20"/>
      <c r="R286" s="20"/>
      <c r="S286" s="176"/>
      <c r="T286" s="179"/>
      <c r="U286" s="179"/>
      <c r="V286" s="180"/>
      <c r="W286" s="179"/>
      <c r="X286" s="179"/>
      <c r="Y286" s="147"/>
      <c r="Z286" s="29"/>
      <c r="AA286" s="20"/>
      <c r="AB286" s="20"/>
      <c r="AC286" s="20"/>
      <c r="AD286" s="20"/>
      <c r="AE286" s="20"/>
    </row>
    <row r="287" spans="1:31" x14ac:dyDescent="0.25">
      <c r="A287" s="34"/>
      <c r="B287" s="20"/>
      <c r="C287" s="176"/>
      <c r="D287" s="179"/>
      <c r="E287" s="225"/>
      <c r="F287" s="23"/>
      <c r="G287" s="176"/>
      <c r="H287" s="179"/>
      <c r="I287" s="179"/>
      <c r="J287" s="179"/>
      <c r="K287" s="179"/>
      <c r="L287" s="179"/>
      <c r="M287" s="147"/>
      <c r="N287" s="20"/>
      <c r="O287" s="20"/>
      <c r="P287" s="20"/>
      <c r="Q287" s="20"/>
      <c r="R287" s="20"/>
      <c r="S287" s="176"/>
      <c r="T287" s="179"/>
      <c r="U287" s="179"/>
      <c r="V287" s="179"/>
      <c r="W287" s="179"/>
      <c r="X287" s="179"/>
      <c r="Y287" s="147"/>
      <c r="Z287" s="29"/>
      <c r="AA287" s="20"/>
      <c r="AB287" s="20"/>
      <c r="AC287" s="20"/>
      <c r="AD287" s="20"/>
      <c r="AE287" s="20"/>
    </row>
    <row r="288" spans="1:31" x14ac:dyDescent="0.25">
      <c r="A288" s="34"/>
      <c r="B288" s="20"/>
      <c r="C288" s="176"/>
      <c r="D288" s="179"/>
      <c r="E288" s="225"/>
      <c r="F288" s="23"/>
      <c r="G288" s="176"/>
      <c r="H288" s="179"/>
      <c r="I288" s="179"/>
      <c r="J288" s="179"/>
      <c r="K288" s="179"/>
      <c r="L288" s="179"/>
      <c r="M288" s="147"/>
      <c r="N288" s="20"/>
      <c r="O288" s="20"/>
      <c r="P288" s="20"/>
      <c r="Q288" s="20"/>
      <c r="R288" s="20"/>
      <c r="S288" s="176"/>
      <c r="T288" s="179"/>
      <c r="U288" s="179"/>
      <c r="V288" s="179"/>
      <c r="W288" s="179"/>
      <c r="X288" s="179"/>
      <c r="Y288" s="147"/>
      <c r="Z288" s="29"/>
      <c r="AA288" s="20"/>
      <c r="AB288" s="20"/>
      <c r="AC288" s="20"/>
      <c r="AD288" s="20"/>
      <c r="AE288" s="20"/>
    </row>
    <row r="289" spans="1:31" x14ac:dyDescent="0.25">
      <c r="A289" s="34"/>
      <c r="B289" s="20"/>
      <c r="C289" s="176"/>
      <c r="D289" s="179"/>
      <c r="E289" s="225"/>
      <c r="F289" s="23"/>
      <c r="G289" s="176"/>
      <c r="H289" s="179"/>
      <c r="I289" s="179"/>
      <c r="J289" s="179"/>
      <c r="K289" s="179"/>
      <c r="L289" s="179"/>
      <c r="M289" s="147"/>
      <c r="N289" s="20"/>
      <c r="O289" s="20"/>
      <c r="P289" s="20"/>
      <c r="Q289" s="20"/>
      <c r="R289" s="20"/>
      <c r="S289" s="176"/>
      <c r="T289" s="179"/>
      <c r="U289" s="179"/>
      <c r="V289" s="179"/>
      <c r="W289" s="179"/>
      <c r="X289" s="179"/>
      <c r="Y289" s="147"/>
      <c r="Z289" s="29"/>
      <c r="AA289" s="20"/>
      <c r="AB289" s="20"/>
      <c r="AC289" s="20"/>
      <c r="AD289" s="20"/>
      <c r="AE289" s="20"/>
    </row>
    <row r="290" spans="1:31" x14ac:dyDescent="0.25">
      <c r="A290" s="34"/>
      <c r="B290" s="20"/>
      <c r="C290" s="176"/>
      <c r="D290" s="179"/>
      <c r="E290" s="225"/>
      <c r="F290" s="23"/>
      <c r="G290" s="176"/>
      <c r="H290" s="179"/>
      <c r="I290" s="179"/>
      <c r="J290" s="179"/>
      <c r="K290" s="179"/>
      <c r="L290" s="179"/>
      <c r="M290" s="147"/>
      <c r="N290" s="20"/>
      <c r="O290" s="20"/>
      <c r="P290" s="20"/>
      <c r="Q290" s="20"/>
      <c r="R290" s="20"/>
      <c r="S290" s="176"/>
      <c r="T290" s="179"/>
      <c r="U290" s="179"/>
      <c r="V290" s="179"/>
      <c r="W290" s="179"/>
      <c r="X290" s="179"/>
      <c r="Y290" s="147"/>
      <c r="Z290" s="29"/>
      <c r="AA290" s="20"/>
      <c r="AB290" s="20"/>
      <c r="AC290" s="20"/>
      <c r="AD290" s="20"/>
      <c r="AE290" s="20"/>
    </row>
    <row r="291" spans="1:31" x14ac:dyDescent="0.25">
      <c r="A291" s="34"/>
      <c r="B291" s="20"/>
      <c r="C291" s="176"/>
      <c r="D291" s="179"/>
      <c r="E291" s="225"/>
      <c r="F291" s="23"/>
      <c r="G291" s="176"/>
      <c r="H291" s="179"/>
      <c r="I291" s="179"/>
      <c r="J291" s="179"/>
      <c r="K291" s="179"/>
      <c r="L291" s="179"/>
      <c r="M291" s="147"/>
      <c r="N291" s="20"/>
      <c r="O291" s="20"/>
      <c r="P291" s="20"/>
      <c r="Q291" s="20"/>
      <c r="R291" s="20"/>
      <c r="S291" s="176"/>
      <c r="T291" s="179"/>
      <c r="U291" s="179"/>
      <c r="V291" s="179"/>
      <c r="W291" s="179"/>
      <c r="X291" s="179"/>
      <c r="Y291" s="147"/>
      <c r="Z291" s="29"/>
      <c r="AA291" s="20"/>
      <c r="AB291" s="20"/>
      <c r="AC291" s="20"/>
      <c r="AD291" s="20"/>
      <c r="AE291" s="20"/>
    </row>
    <row r="292" spans="1:31" x14ac:dyDescent="0.25">
      <c r="A292" s="34"/>
      <c r="B292" s="20"/>
      <c r="C292" s="176"/>
      <c r="D292" s="179"/>
      <c r="E292" s="225"/>
      <c r="F292" s="23"/>
      <c r="G292" s="176"/>
      <c r="H292" s="179"/>
      <c r="I292" s="179"/>
      <c r="J292" s="179"/>
      <c r="K292" s="179"/>
      <c r="L292" s="179"/>
      <c r="M292" s="147"/>
      <c r="N292" s="20"/>
      <c r="O292" s="20"/>
      <c r="P292" s="20"/>
      <c r="Q292" s="20"/>
      <c r="R292" s="20"/>
      <c r="S292" s="176"/>
      <c r="T292" s="179"/>
      <c r="U292" s="179"/>
      <c r="V292" s="179"/>
      <c r="W292" s="179"/>
      <c r="X292" s="179"/>
      <c r="Y292" s="147"/>
      <c r="Z292" s="29"/>
      <c r="AA292" s="20"/>
      <c r="AB292" s="20"/>
      <c r="AC292" s="20"/>
      <c r="AD292" s="20"/>
      <c r="AE292" s="20"/>
    </row>
    <row r="293" spans="1:31" ht="23.25" x14ac:dyDescent="0.25">
      <c r="A293" s="34"/>
      <c r="B293" s="20"/>
      <c r="C293" s="176"/>
      <c r="D293" s="179"/>
      <c r="E293" s="225"/>
      <c r="F293" s="23"/>
      <c r="G293" s="176"/>
      <c r="H293" s="179"/>
      <c r="I293" s="179"/>
      <c r="J293" s="216"/>
      <c r="K293" s="179"/>
      <c r="L293" s="179"/>
      <c r="M293" s="147"/>
      <c r="N293" s="20"/>
      <c r="O293" s="20"/>
      <c r="P293" s="20"/>
      <c r="Q293" s="20"/>
      <c r="R293" s="20"/>
      <c r="S293" s="176"/>
      <c r="T293" s="179"/>
      <c r="U293" s="179"/>
      <c r="V293" s="179"/>
      <c r="W293" s="179"/>
      <c r="X293" s="179"/>
      <c r="Y293" s="147"/>
      <c r="Z293" s="29"/>
      <c r="AA293" s="20"/>
      <c r="AB293" s="20"/>
      <c r="AC293" s="20"/>
      <c r="AD293" s="20"/>
      <c r="AE293" s="20"/>
    </row>
    <row r="294" spans="1:31" ht="23.25" x14ac:dyDescent="0.25">
      <c r="A294" s="34"/>
      <c r="B294" s="20"/>
      <c r="C294" s="20"/>
      <c r="D294" s="178"/>
      <c r="E294" s="23"/>
      <c r="F294" s="23"/>
      <c r="G294" s="176"/>
      <c r="H294" s="179"/>
      <c r="I294" s="179"/>
      <c r="J294" s="214"/>
      <c r="K294" s="179"/>
      <c r="L294" s="179"/>
      <c r="M294" s="147"/>
      <c r="N294" s="20"/>
      <c r="O294" s="20"/>
      <c r="P294" s="20"/>
      <c r="Q294" s="20"/>
      <c r="R294" s="20"/>
      <c r="S294" s="176"/>
      <c r="T294" s="179"/>
      <c r="U294" s="179"/>
      <c r="V294" s="179"/>
      <c r="W294" s="179"/>
      <c r="X294" s="179"/>
      <c r="Y294" s="147"/>
      <c r="Z294" s="29"/>
      <c r="AA294" s="20"/>
      <c r="AB294" s="20"/>
      <c r="AC294" s="20"/>
      <c r="AD294" s="20"/>
      <c r="AE294" s="20"/>
    </row>
    <row r="295" spans="1:31" ht="23.25" x14ac:dyDescent="0.25">
      <c r="A295" s="34"/>
      <c r="B295" s="20"/>
      <c r="C295" s="20"/>
      <c r="D295" s="20"/>
      <c r="E295" s="23"/>
      <c r="F295" s="23"/>
      <c r="G295" s="176"/>
      <c r="H295" s="179"/>
      <c r="I295" s="179"/>
      <c r="J295" s="215"/>
      <c r="K295" s="179"/>
      <c r="L295" s="179"/>
      <c r="M295" s="147"/>
      <c r="N295" s="20"/>
      <c r="O295" s="20"/>
      <c r="P295" s="20"/>
      <c r="Q295" s="20"/>
      <c r="R295" s="20"/>
      <c r="S295" s="176"/>
      <c r="T295" s="179"/>
      <c r="U295" s="179"/>
      <c r="V295" s="179"/>
      <c r="W295" s="179"/>
      <c r="X295" s="179"/>
      <c r="Y295" s="147"/>
      <c r="Z295" s="29"/>
      <c r="AA295" s="20"/>
      <c r="AB295" s="20"/>
      <c r="AC295" s="20"/>
      <c r="AD295" s="20"/>
      <c r="AE295" s="20"/>
    </row>
    <row r="296" spans="1:31" x14ac:dyDescent="0.25">
      <c r="A296" s="34"/>
      <c r="B296" s="20"/>
      <c r="C296" s="20"/>
      <c r="D296" s="20"/>
      <c r="E296" s="23"/>
      <c r="F296" s="23"/>
      <c r="G296" s="176"/>
      <c r="H296" s="179"/>
      <c r="I296" s="179"/>
      <c r="J296" s="179"/>
      <c r="K296" s="179"/>
      <c r="L296" s="179"/>
      <c r="M296" s="147"/>
      <c r="N296" s="20"/>
      <c r="O296" s="20"/>
      <c r="P296" s="20"/>
      <c r="Q296" s="20"/>
      <c r="R296" s="20"/>
      <c r="S296" s="176"/>
      <c r="T296" s="179"/>
      <c r="U296" s="179"/>
      <c r="V296" s="179"/>
      <c r="W296" s="179"/>
      <c r="X296" s="179"/>
      <c r="Y296" s="147"/>
      <c r="Z296" s="29"/>
      <c r="AA296" s="20"/>
      <c r="AB296" s="20"/>
      <c r="AC296" s="20"/>
      <c r="AD296" s="20"/>
      <c r="AE296" s="20"/>
    </row>
    <row r="297" spans="1:31" x14ac:dyDescent="0.25">
      <c r="A297" s="34"/>
      <c r="B297" s="20"/>
      <c r="C297" s="20"/>
      <c r="D297" s="20"/>
      <c r="E297" s="23"/>
      <c r="F297" s="23"/>
      <c r="G297" s="176"/>
      <c r="H297" s="179"/>
      <c r="I297" s="179"/>
      <c r="J297" s="111"/>
      <c r="K297" s="179"/>
      <c r="L297" s="179"/>
      <c r="M297" s="147"/>
      <c r="N297" s="20"/>
      <c r="O297" s="20"/>
      <c r="P297" s="20"/>
      <c r="Q297" s="20"/>
      <c r="R297" s="20"/>
      <c r="S297" s="176"/>
      <c r="T297" s="179"/>
      <c r="U297" s="179"/>
      <c r="V297" s="179"/>
      <c r="W297" s="179"/>
      <c r="X297" s="179"/>
      <c r="Y297" s="147"/>
      <c r="Z297" s="29"/>
      <c r="AA297" s="20"/>
      <c r="AB297" s="20"/>
      <c r="AC297" s="20"/>
      <c r="AD297" s="20"/>
      <c r="AE297" s="20"/>
    </row>
    <row r="298" spans="1:31" x14ac:dyDescent="0.25">
      <c r="A298" s="34"/>
      <c r="B298" s="20"/>
      <c r="C298" s="20"/>
      <c r="D298" s="20"/>
      <c r="E298" s="23"/>
      <c r="F298" s="23"/>
      <c r="G298" s="176"/>
      <c r="H298" s="179"/>
      <c r="I298" s="179"/>
      <c r="J298" s="179"/>
      <c r="K298" s="179"/>
      <c r="L298" s="179"/>
      <c r="M298" s="147"/>
      <c r="N298" s="20"/>
      <c r="O298" s="20"/>
      <c r="P298" s="20"/>
      <c r="Q298" s="20"/>
      <c r="R298" s="20"/>
      <c r="S298" s="176"/>
      <c r="T298" s="179"/>
      <c r="U298" s="179"/>
      <c r="V298" s="179"/>
      <c r="W298" s="179"/>
      <c r="X298" s="179"/>
      <c r="Y298" s="147"/>
      <c r="Z298" s="29"/>
      <c r="AA298" s="20"/>
      <c r="AB298" s="20"/>
      <c r="AC298" s="20"/>
      <c r="AD298" s="20"/>
      <c r="AE298" s="20"/>
    </row>
    <row r="299" spans="1:31" x14ac:dyDescent="0.25">
      <c r="A299" s="34"/>
      <c r="B299" s="20"/>
      <c r="C299" s="20"/>
      <c r="D299" s="20"/>
      <c r="E299" s="23"/>
      <c r="F299" s="23"/>
      <c r="G299" s="176"/>
      <c r="H299" s="179"/>
      <c r="I299" s="179"/>
      <c r="J299" s="179"/>
      <c r="K299" s="179"/>
      <c r="L299" s="179"/>
      <c r="M299" s="147"/>
      <c r="N299" s="20"/>
      <c r="O299" s="20"/>
      <c r="P299" s="20"/>
      <c r="Q299" s="20"/>
      <c r="R299" s="20"/>
      <c r="S299" s="176"/>
      <c r="T299" s="179"/>
      <c r="U299" s="179"/>
      <c r="V299" s="179"/>
      <c r="W299" s="179"/>
      <c r="X299" s="179"/>
      <c r="Y299" s="147"/>
      <c r="Z299" s="29"/>
      <c r="AA299" s="20"/>
      <c r="AB299" s="20"/>
      <c r="AC299" s="20"/>
      <c r="AD299" s="20"/>
      <c r="AE299" s="20"/>
    </row>
    <row r="300" spans="1:31" x14ac:dyDescent="0.25">
      <c r="A300" s="34"/>
      <c r="B300" s="20"/>
      <c r="C300" s="20"/>
      <c r="D300" s="20"/>
      <c r="E300" s="23"/>
      <c r="F300" s="23"/>
      <c r="G300" s="20"/>
      <c r="H300" s="178"/>
      <c r="I300" s="178"/>
      <c r="K300" s="178"/>
      <c r="L300" s="178"/>
      <c r="M300" s="20"/>
      <c r="N300" s="20"/>
      <c r="O300" s="20"/>
      <c r="P300" s="20"/>
      <c r="Q300" s="20"/>
      <c r="R300" s="20"/>
      <c r="S300" s="20"/>
      <c r="T300" s="178"/>
      <c r="U300" s="178"/>
      <c r="V300" s="178"/>
      <c r="W300" s="178"/>
      <c r="X300" s="178"/>
      <c r="Y300" s="20"/>
      <c r="Z300" s="29"/>
      <c r="AA300" s="20"/>
      <c r="AB300" s="20"/>
      <c r="AC300" s="20"/>
      <c r="AD300" s="20"/>
      <c r="AE300" s="20"/>
    </row>
    <row r="301" spans="1:31" x14ac:dyDescent="0.25">
      <c r="A301" s="34"/>
      <c r="B301" s="20"/>
      <c r="C301" s="20"/>
      <c r="D301" s="20"/>
      <c r="E301" s="23"/>
      <c r="F301" s="23"/>
      <c r="G301" s="20"/>
      <c r="H301" s="20"/>
      <c r="I301" s="20"/>
      <c r="J301" s="20"/>
      <c r="K301" s="20"/>
      <c r="L301" s="20"/>
      <c r="M301" s="20"/>
      <c r="N301" s="20"/>
      <c r="O301" s="20"/>
      <c r="P301" s="20"/>
      <c r="Q301" s="20"/>
      <c r="R301" s="20"/>
      <c r="S301" s="20"/>
      <c r="T301" s="20"/>
      <c r="U301" s="20"/>
      <c r="V301" s="20"/>
      <c r="W301" s="20"/>
      <c r="X301" s="20"/>
      <c r="Y301" s="20"/>
      <c r="Z301" s="29"/>
      <c r="AA301" s="20"/>
      <c r="AB301" s="20"/>
      <c r="AC301" s="20"/>
      <c r="AD301" s="20"/>
      <c r="AE301" s="20"/>
    </row>
    <row r="302" spans="1:31" x14ac:dyDescent="0.25">
      <c r="A302" s="34"/>
      <c r="B302" s="20"/>
      <c r="C302" s="20"/>
      <c r="D302" s="20"/>
      <c r="E302" s="23"/>
      <c r="F302" s="23"/>
      <c r="G302" s="20"/>
      <c r="H302" s="20"/>
      <c r="I302" s="20"/>
      <c r="J302" s="20"/>
      <c r="K302" s="20"/>
      <c r="L302" s="20"/>
      <c r="M302" s="20"/>
      <c r="N302" s="20"/>
      <c r="O302" s="20"/>
      <c r="P302" s="20"/>
      <c r="Q302" s="20"/>
      <c r="R302" s="20"/>
      <c r="S302" s="20"/>
      <c r="T302" s="20"/>
      <c r="U302" s="20"/>
      <c r="V302" s="20"/>
      <c r="W302" s="20"/>
      <c r="X302" s="20"/>
      <c r="Y302" s="20"/>
      <c r="Z302" s="29"/>
      <c r="AA302" s="20"/>
      <c r="AB302" s="20"/>
      <c r="AC302" s="20"/>
      <c r="AD302" s="20"/>
      <c r="AE302" s="20"/>
    </row>
    <row r="303" spans="1:31" x14ac:dyDescent="0.25">
      <c r="A303" s="34"/>
      <c r="B303" s="20"/>
      <c r="C303" s="20"/>
      <c r="D303" s="20"/>
      <c r="E303" s="23"/>
      <c r="F303" s="23"/>
      <c r="G303" s="20"/>
      <c r="H303" s="20"/>
      <c r="I303" s="20"/>
      <c r="J303" s="23"/>
      <c r="K303" s="211"/>
      <c r="L303" s="211"/>
      <c r="M303" s="20"/>
      <c r="N303" s="20"/>
      <c r="O303" s="20"/>
      <c r="P303" s="20"/>
      <c r="Q303" s="20"/>
      <c r="R303" s="20"/>
      <c r="S303" s="20"/>
      <c r="T303" s="20"/>
      <c r="U303" s="20"/>
      <c r="V303" s="20"/>
      <c r="W303" s="20"/>
      <c r="X303" s="20"/>
      <c r="Y303" s="20"/>
      <c r="Z303" s="29"/>
      <c r="AA303" s="20"/>
      <c r="AB303" s="20"/>
      <c r="AC303" s="20"/>
      <c r="AD303" s="20"/>
      <c r="AE303" s="20"/>
    </row>
    <row r="304" spans="1:31" x14ac:dyDescent="0.25">
      <c r="A304" s="34"/>
      <c r="B304" s="20"/>
      <c r="C304" s="20"/>
      <c r="D304" s="20"/>
      <c r="E304" s="23"/>
      <c r="F304" s="23"/>
      <c r="G304" s="20"/>
      <c r="H304" s="20"/>
      <c r="I304" s="20"/>
      <c r="J304" s="23"/>
      <c r="K304" s="211"/>
      <c r="L304" s="211"/>
      <c r="M304" s="20"/>
      <c r="N304" s="20"/>
      <c r="O304" s="20"/>
      <c r="P304" s="20"/>
      <c r="Q304" s="20"/>
      <c r="R304" s="20"/>
      <c r="S304" s="20"/>
      <c r="T304" s="20"/>
      <c r="U304" s="20"/>
      <c r="V304" s="20"/>
      <c r="W304" s="20"/>
      <c r="X304" s="20"/>
      <c r="Y304" s="20"/>
      <c r="Z304" s="29"/>
      <c r="AA304" s="20"/>
      <c r="AB304" s="20"/>
      <c r="AC304" s="20"/>
      <c r="AD304" s="20"/>
      <c r="AE304" s="20"/>
    </row>
    <row r="305" spans="1:31" x14ac:dyDescent="0.25">
      <c r="A305" s="34"/>
      <c r="B305" s="20"/>
      <c r="C305" s="20"/>
      <c r="D305" s="20"/>
      <c r="E305" s="23"/>
      <c r="F305" s="23"/>
      <c r="G305" s="20"/>
      <c r="H305" s="20"/>
      <c r="I305" s="20"/>
      <c r="J305" s="23"/>
      <c r="K305" s="211"/>
      <c r="L305" s="211"/>
      <c r="M305" s="20"/>
      <c r="N305" s="20"/>
      <c r="O305" s="20"/>
      <c r="P305" s="20"/>
      <c r="Q305" s="20"/>
      <c r="R305" s="20"/>
      <c r="S305" s="20"/>
      <c r="T305" s="20"/>
      <c r="U305" s="20"/>
      <c r="V305" s="20"/>
      <c r="W305" s="20"/>
      <c r="X305" s="20"/>
      <c r="Y305" s="20"/>
      <c r="Z305" s="29"/>
      <c r="AA305" s="20"/>
      <c r="AB305" s="20"/>
      <c r="AC305" s="20"/>
      <c r="AD305" s="20"/>
      <c r="AE305" s="20"/>
    </row>
    <row r="306" spans="1:31" x14ac:dyDescent="0.25">
      <c r="A306" s="34"/>
      <c r="B306" s="20"/>
      <c r="C306" s="20"/>
      <c r="D306" s="20"/>
      <c r="E306" s="23"/>
      <c r="F306" s="23"/>
      <c r="G306" s="20"/>
      <c r="H306" s="20"/>
      <c r="I306" s="20"/>
      <c r="J306" s="27"/>
      <c r="K306" s="211"/>
      <c r="L306" s="211"/>
      <c r="M306" s="20"/>
      <c r="N306" s="20"/>
      <c r="O306" s="20"/>
      <c r="P306" s="20"/>
      <c r="Q306" s="20"/>
      <c r="R306" s="20"/>
      <c r="S306" s="20"/>
      <c r="T306" s="20"/>
      <c r="U306" s="20"/>
      <c r="V306" s="20"/>
      <c r="W306" s="20"/>
      <c r="X306" s="20"/>
      <c r="Y306" s="20"/>
      <c r="Z306" s="29"/>
      <c r="AA306" s="20"/>
      <c r="AB306" s="20"/>
      <c r="AC306" s="20"/>
      <c r="AD306" s="20"/>
      <c r="AE306" s="20"/>
    </row>
    <row r="307" spans="1:31" x14ac:dyDescent="0.25">
      <c r="A307" s="34"/>
      <c r="B307" s="20"/>
      <c r="C307" s="20"/>
      <c r="D307" s="20"/>
      <c r="E307" s="23"/>
      <c r="F307" s="23"/>
      <c r="G307" s="20"/>
      <c r="H307" s="20"/>
      <c r="I307" s="20"/>
      <c r="J307" s="20"/>
      <c r="K307" s="20"/>
      <c r="L307" s="211"/>
      <c r="M307" s="20"/>
      <c r="N307" s="20"/>
      <c r="O307" s="20"/>
      <c r="P307" s="20"/>
      <c r="Q307" s="20"/>
      <c r="R307" s="20"/>
      <c r="S307" s="20"/>
      <c r="T307" s="20"/>
      <c r="U307" s="20"/>
      <c r="V307" s="20"/>
      <c r="W307" s="20"/>
      <c r="X307" s="20"/>
      <c r="Y307" s="20"/>
      <c r="Z307" s="29"/>
      <c r="AA307" s="20"/>
      <c r="AB307" s="20"/>
      <c r="AC307" s="20"/>
      <c r="AD307" s="20"/>
      <c r="AE307" s="20"/>
    </row>
    <row r="308" spans="1:31" x14ac:dyDescent="0.25">
      <c r="A308" s="34"/>
      <c r="B308" s="20"/>
      <c r="C308" s="20"/>
      <c r="D308" s="20"/>
      <c r="E308" s="23"/>
      <c r="F308" s="23"/>
      <c r="G308" s="20"/>
      <c r="H308" s="20"/>
      <c r="I308" s="20"/>
      <c r="J308" s="23"/>
      <c r="K308" s="20"/>
      <c r="L308" s="211"/>
      <c r="M308" s="20"/>
      <c r="N308" s="20"/>
      <c r="O308" s="20"/>
      <c r="P308" s="20"/>
      <c r="Q308" s="20"/>
      <c r="R308" s="20"/>
      <c r="S308" s="20"/>
      <c r="T308" s="20"/>
      <c r="U308" s="20"/>
      <c r="V308" s="20"/>
      <c r="W308" s="20"/>
      <c r="X308" s="20"/>
      <c r="Y308" s="20"/>
      <c r="Z308" s="29"/>
      <c r="AA308" s="20"/>
      <c r="AB308" s="20"/>
      <c r="AC308" s="20"/>
      <c r="AD308" s="20"/>
      <c r="AE308" s="20"/>
    </row>
    <row r="309" spans="1:31" x14ac:dyDescent="0.25">
      <c r="A309" s="34"/>
      <c r="B309" s="20"/>
      <c r="C309" s="20"/>
      <c r="D309" s="20"/>
      <c r="E309" s="23"/>
      <c r="F309" s="23"/>
      <c r="G309" s="20"/>
      <c r="H309" s="20"/>
      <c r="I309" s="20"/>
      <c r="J309" s="23"/>
      <c r="K309" s="20"/>
      <c r="L309" s="211"/>
      <c r="M309" s="20"/>
      <c r="N309" s="20"/>
      <c r="O309" s="20"/>
      <c r="P309" s="20"/>
      <c r="Q309" s="20"/>
      <c r="R309" s="20"/>
      <c r="S309" s="20"/>
      <c r="T309" s="20"/>
      <c r="U309" s="20"/>
      <c r="V309" s="20"/>
      <c r="W309" s="20"/>
      <c r="X309" s="20"/>
      <c r="Y309" s="20"/>
      <c r="Z309" s="29"/>
      <c r="AA309" s="20"/>
      <c r="AB309" s="20"/>
      <c r="AC309" s="20"/>
      <c r="AD309" s="20"/>
      <c r="AE309" s="20"/>
    </row>
    <row r="310" spans="1:31" x14ac:dyDescent="0.25">
      <c r="A310" s="34"/>
      <c r="B310" s="20"/>
      <c r="C310" s="20"/>
      <c r="D310" s="20"/>
      <c r="E310" s="23"/>
      <c r="F310" s="23"/>
      <c r="G310" s="20"/>
      <c r="H310" s="20"/>
      <c r="I310" s="20"/>
      <c r="J310" s="23"/>
      <c r="K310" s="20"/>
      <c r="L310" s="211"/>
      <c r="M310" s="20"/>
      <c r="N310" s="20"/>
      <c r="O310" s="20"/>
      <c r="P310" s="20"/>
      <c r="Q310" s="20"/>
      <c r="R310" s="20"/>
      <c r="S310" s="20"/>
      <c r="T310" s="20"/>
      <c r="U310" s="20"/>
      <c r="V310" s="20"/>
      <c r="W310" s="20"/>
      <c r="X310" s="20"/>
      <c r="Y310" s="20"/>
      <c r="Z310" s="29"/>
      <c r="AA310" s="20"/>
      <c r="AB310" s="20"/>
      <c r="AC310" s="20"/>
      <c r="AD310" s="20"/>
      <c r="AE310" s="20"/>
    </row>
    <row r="311" spans="1:31" x14ac:dyDescent="0.25">
      <c r="A311" s="34"/>
      <c r="B311" s="20"/>
      <c r="C311" s="20"/>
      <c r="D311" s="20"/>
      <c r="E311" s="23"/>
      <c r="F311" s="23"/>
      <c r="G311" s="20"/>
      <c r="H311" s="20"/>
      <c r="I311" s="20"/>
      <c r="J311" s="20"/>
      <c r="K311" s="20"/>
      <c r="L311" s="20"/>
      <c r="M311" s="20"/>
      <c r="N311" s="20"/>
      <c r="O311" s="20"/>
      <c r="P311" s="20"/>
      <c r="Q311" s="20"/>
      <c r="R311" s="20"/>
      <c r="S311" s="20"/>
      <c r="T311" s="20"/>
      <c r="U311" s="20"/>
      <c r="V311" s="20"/>
      <c r="W311" s="20"/>
      <c r="X311" s="20"/>
      <c r="Y311" s="20"/>
      <c r="Z311" s="29"/>
      <c r="AA311" s="20"/>
      <c r="AB311" s="20"/>
      <c r="AC311" s="20"/>
      <c r="AD311" s="20"/>
      <c r="AE311" s="20"/>
    </row>
    <row r="312" spans="1:31" x14ac:dyDescent="0.25">
      <c r="A312" s="34"/>
      <c r="B312" s="20"/>
      <c r="C312" s="20"/>
      <c r="D312" s="20"/>
      <c r="E312" s="23"/>
      <c r="F312" s="23"/>
      <c r="G312" s="20"/>
      <c r="H312" s="20"/>
      <c r="I312" s="20"/>
      <c r="J312" s="212"/>
      <c r="K312" s="20"/>
      <c r="L312" s="20"/>
      <c r="M312" s="20"/>
      <c r="N312" s="20"/>
      <c r="O312" s="20"/>
      <c r="P312" s="20"/>
      <c r="Q312" s="20"/>
      <c r="R312" s="20"/>
      <c r="S312" s="20"/>
      <c r="T312" s="20"/>
      <c r="U312" s="20"/>
      <c r="V312" s="20"/>
      <c r="W312" s="20"/>
      <c r="X312" s="20"/>
      <c r="Y312" s="20"/>
      <c r="Z312" s="29"/>
      <c r="AA312" s="20"/>
      <c r="AB312" s="20"/>
      <c r="AC312" s="20"/>
      <c r="AD312" s="20"/>
      <c r="AE312" s="20"/>
    </row>
    <row r="313" spans="1:31" x14ac:dyDescent="0.25">
      <c r="A313" s="34"/>
      <c r="B313" s="20"/>
      <c r="C313" s="20"/>
      <c r="D313" s="20"/>
      <c r="E313" s="23"/>
      <c r="F313" s="23"/>
      <c r="G313" s="20"/>
      <c r="H313" s="20"/>
      <c r="I313" s="20"/>
      <c r="J313" s="20"/>
      <c r="K313" s="20"/>
      <c r="L313" s="20"/>
      <c r="M313" s="20"/>
      <c r="N313" s="20"/>
      <c r="O313" s="20"/>
      <c r="P313" s="20"/>
      <c r="Q313" s="20"/>
      <c r="R313" s="20"/>
      <c r="S313" s="20"/>
      <c r="T313" s="20"/>
      <c r="U313" s="20"/>
      <c r="V313" s="20"/>
      <c r="W313" s="20"/>
      <c r="X313" s="20"/>
      <c r="Y313" s="20"/>
      <c r="Z313" s="29"/>
      <c r="AA313" s="20"/>
      <c r="AB313" s="20"/>
      <c r="AC313" s="20"/>
      <c r="AD313" s="20"/>
      <c r="AE313" s="20"/>
    </row>
    <row r="314" spans="1:31" x14ac:dyDescent="0.25">
      <c r="A314" s="34"/>
      <c r="B314" s="20"/>
      <c r="C314" s="20"/>
      <c r="D314" s="20"/>
      <c r="E314" s="23"/>
      <c r="F314" s="23"/>
      <c r="G314" s="20"/>
      <c r="H314" s="20"/>
      <c r="I314" s="20"/>
      <c r="J314" s="20"/>
      <c r="K314" s="20"/>
      <c r="L314" s="20"/>
      <c r="M314" s="20"/>
      <c r="N314" s="20"/>
      <c r="O314" s="20"/>
      <c r="P314" s="20"/>
      <c r="Q314" s="20"/>
      <c r="R314" s="20"/>
      <c r="S314" s="20"/>
      <c r="T314" s="20"/>
      <c r="U314" s="20"/>
      <c r="V314" s="20"/>
      <c r="W314" s="20"/>
      <c r="X314" s="20"/>
      <c r="Y314" s="20"/>
      <c r="Z314" s="29"/>
      <c r="AA314" s="20"/>
      <c r="AB314" s="20"/>
      <c r="AC314" s="20"/>
      <c r="AD314" s="20"/>
      <c r="AE314" s="20"/>
    </row>
    <row r="315" spans="1:31" x14ac:dyDescent="0.25">
      <c r="A315" s="34"/>
      <c r="B315" s="20"/>
      <c r="C315" s="20"/>
      <c r="D315" s="20"/>
      <c r="E315" s="23"/>
      <c r="F315" s="23"/>
      <c r="G315" s="20"/>
      <c r="H315" s="20"/>
      <c r="I315" s="20"/>
      <c r="J315" s="20"/>
      <c r="K315" s="20"/>
      <c r="L315" s="20"/>
      <c r="M315" s="20"/>
      <c r="N315" s="20"/>
      <c r="O315" s="20"/>
      <c r="P315" s="20"/>
      <c r="Q315" s="20"/>
      <c r="R315" s="20"/>
      <c r="S315" s="20"/>
      <c r="T315" s="20"/>
      <c r="U315" s="20"/>
      <c r="V315" s="20"/>
      <c r="W315" s="20"/>
      <c r="X315" s="20"/>
      <c r="Y315" s="20"/>
      <c r="Z315" s="29"/>
      <c r="AA315" s="20"/>
      <c r="AB315" s="20"/>
      <c r="AC315" s="20"/>
      <c r="AD315" s="20"/>
      <c r="AE315" s="20"/>
    </row>
    <row r="316" spans="1:31" x14ac:dyDescent="0.25">
      <c r="A316" s="34"/>
      <c r="B316" s="20"/>
      <c r="C316" s="20"/>
      <c r="D316" s="20"/>
      <c r="E316" s="23"/>
      <c r="F316" s="23"/>
      <c r="G316" s="20"/>
      <c r="H316" s="20"/>
      <c r="I316" s="20"/>
      <c r="J316" s="20"/>
      <c r="K316" s="20"/>
      <c r="L316" s="20"/>
      <c r="M316" s="20"/>
      <c r="N316" s="20"/>
      <c r="O316" s="20"/>
      <c r="P316" s="20"/>
      <c r="Q316" s="20"/>
      <c r="R316" s="20"/>
      <c r="S316" s="20"/>
      <c r="T316" s="20"/>
      <c r="U316" s="20"/>
      <c r="V316" s="20"/>
      <c r="W316" s="20"/>
      <c r="X316" s="20"/>
      <c r="Y316" s="20"/>
      <c r="Z316" s="29"/>
      <c r="AA316" s="20"/>
      <c r="AB316" s="20"/>
      <c r="AC316" s="20"/>
      <c r="AD316" s="20"/>
      <c r="AE316" s="20"/>
    </row>
    <row r="317" spans="1:31" x14ac:dyDescent="0.25">
      <c r="A317" s="34"/>
      <c r="B317" s="20"/>
      <c r="C317" s="20"/>
      <c r="D317" s="20"/>
      <c r="E317" s="23"/>
      <c r="F317" s="23"/>
      <c r="G317" s="20"/>
      <c r="H317" s="20"/>
      <c r="I317" s="20"/>
      <c r="J317" s="20"/>
      <c r="K317" s="20"/>
      <c r="L317" s="20"/>
      <c r="M317" s="20"/>
      <c r="N317" s="20"/>
      <c r="O317" s="20"/>
      <c r="P317" s="20"/>
      <c r="Q317" s="20"/>
      <c r="R317" s="20"/>
      <c r="S317" s="20"/>
      <c r="T317" s="20"/>
      <c r="U317" s="20"/>
      <c r="V317" s="20"/>
      <c r="W317" s="20"/>
      <c r="X317" s="20"/>
      <c r="Y317" s="20"/>
      <c r="Z317" s="29"/>
      <c r="AA317" s="20"/>
      <c r="AB317" s="20"/>
      <c r="AC317" s="20"/>
      <c r="AD317" s="20"/>
      <c r="AE317" s="20"/>
    </row>
    <row r="318" spans="1:31" x14ac:dyDescent="0.25">
      <c r="A318" s="34"/>
      <c r="B318" s="20"/>
      <c r="C318" s="20"/>
      <c r="D318" s="20"/>
      <c r="E318" s="23"/>
      <c r="F318" s="23"/>
      <c r="G318" s="20"/>
      <c r="H318" s="20"/>
      <c r="I318" s="20"/>
      <c r="J318" s="20"/>
      <c r="K318" s="20"/>
      <c r="L318" s="20"/>
      <c r="M318" s="20"/>
      <c r="N318" s="20"/>
      <c r="O318" s="20"/>
      <c r="P318" s="20"/>
      <c r="Q318" s="20"/>
      <c r="R318" s="20"/>
      <c r="S318" s="20"/>
      <c r="T318" s="20"/>
      <c r="U318" s="20"/>
      <c r="V318" s="20"/>
      <c r="W318" s="20"/>
      <c r="X318" s="20"/>
      <c r="Y318" s="20"/>
      <c r="Z318" s="29"/>
      <c r="AA318" s="20"/>
      <c r="AB318" s="20"/>
      <c r="AC318" s="20"/>
      <c r="AD318" s="20"/>
      <c r="AE318" s="20"/>
    </row>
    <row r="319" spans="1:31" x14ac:dyDescent="0.25">
      <c r="A319" s="34"/>
      <c r="B319" s="20"/>
      <c r="C319" s="20"/>
      <c r="D319" s="20"/>
      <c r="E319" s="23"/>
      <c r="F319" s="23"/>
      <c r="G319" s="20"/>
      <c r="H319" s="20"/>
      <c r="I319" s="20"/>
      <c r="J319" s="20"/>
      <c r="K319" s="20"/>
      <c r="L319" s="20"/>
      <c r="M319" s="20"/>
      <c r="N319" s="20"/>
      <c r="O319" s="20"/>
      <c r="P319" s="20"/>
      <c r="Q319" s="20"/>
      <c r="R319" s="20"/>
      <c r="S319" s="20"/>
      <c r="T319" s="20"/>
      <c r="U319" s="20"/>
      <c r="V319" s="20"/>
      <c r="W319" s="20"/>
      <c r="X319" s="20"/>
      <c r="Y319" s="20"/>
      <c r="Z319" s="29"/>
      <c r="AA319" s="20"/>
      <c r="AB319" s="20"/>
      <c r="AC319" s="20"/>
      <c r="AD319" s="20"/>
      <c r="AE319" s="20"/>
    </row>
    <row r="320" spans="1:31" x14ac:dyDescent="0.25">
      <c r="A320" s="34"/>
      <c r="B320" s="20"/>
      <c r="C320" s="20"/>
      <c r="D320" s="20"/>
      <c r="E320" s="23"/>
      <c r="F320" s="23"/>
      <c r="G320" s="20"/>
      <c r="H320" s="20"/>
      <c r="I320" s="20"/>
      <c r="J320" s="20"/>
      <c r="K320" s="20"/>
      <c r="L320" s="20"/>
      <c r="M320" s="20"/>
      <c r="N320" s="20"/>
      <c r="O320" s="20"/>
      <c r="P320" s="20"/>
      <c r="Q320" s="20"/>
      <c r="R320" s="20"/>
      <c r="S320" s="20"/>
      <c r="T320" s="20"/>
      <c r="U320" s="20"/>
      <c r="V320" s="20"/>
      <c r="W320" s="20"/>
      <c r="X320" s="20"/>
      <c r="Y320" s="20"/>
      <c r="Z320" s="29"/>
      <c r="AA320" s="20"/>
      <c r="AB320" s="20"/>
      <c r="AC320" s="20"/>
      <c r="AD320" s="20"/>
      <c r="AE320" s="20"/>
    </row>
    <row r="321" spans="1:31" x14ac:dyDescent="0.25">
      <c r="A321" s="34"/>
      <c r="B321" s="20"/>
      <c r="C321" s="20"/>
      <c r="D321" s="20"/>
      <c r="E321" s="23"/>
      <c r="F321" s="23"/>
      <c r="G321" s="20"/>
      <c r="H321" s="20"/>
      <c r="I321" s="20"/>
      <c r="J321" s="20"/>
      <c r="K321" s="20"/>
      <c r="L321" s="20"/>
      <c r="M321" s="20"/>
      <c r="N321" s="20"/>
      <c r="O321" s="20"/>
      <c r="P321" s="20"/>
      <c r="Q321" s="20"/>
      <c r="R321" s="20"/>
      <c r="S321" s="20"/>
      <c r="T321" s="20"/>
      <c r="U321" s="20"/>
      <c r="V321" s="20"/>
      <c r="W321" s="20"/>
      <c r="X321" s="20"/>
      <c r="Y321" s="20"/>
      <c r="Z321" s="29"/>
      <c r="AA321" s="20"/>
      <c r="AB321" s="20"/>
      <c r="AC321" s="20"/>
      <c r="AD321" s="20"/>
      <c r="AE321" s="20"/>
    </row>
    <row r="322" spans="1:31" x14ac:dyDescent="0.25">
      <c r="A322" s="34"/>
      <c r="B322" s="20"/>
      <c r="C322" s="20"/>
      <c r="D322" s="20"/>
      <c r="E322" s="23"/>
      <c r="F322" s="23"/>
      <c r="G322" s="20"/>
      <c r="H322" s="20"/>
      <c r="I322" s="20"/>
      <c r="J322" s="20"/>
      <c r="K322" s="20"/>
      <c r="L322" s="20"/>
      <c r="M322" s="20"/>
      <c r="N322" s="20"/>
      <c r="O322" s="20"/>
      <c r="P322" s="20"/>
      <c r="Q322" s="20"/>
      <c r="R322" s="20"/>
      <c r="S322" s="20"/>
      <c r="T322" s="20"/>
      <c r="U322" s="20"/>
      <c r="V322" s="20"/>
      <c r="W322" s="20"/>
      <c r="X322" s="20"/>
      <c r="Y322" s="20"/>
      <c r="Z322" s="29"/>
      <c r="AA322" s="20"/>
      <c r="AB322" s="20"/>
      <c r="AC322" s="20"/>
      <c r="AD322" s="20"/>
      <c r="AE322" s="20"/>
    </row>
    <row r="323" spans="1:31" x14ac:dyDescent="0.25">
      <c r="A323" s="34"/>
      <c r="B323" s="20"/>
      <c r="C323" s="20"/>
      <c r="D323" s="20"/>
      <c r="E323" s="23"/>
      <c r="F323" s="23"/>
      <c r="G323" s="20"/>
      <c r="H323" s="20"/>
      <c r="I323" s="20"/>
      <c r="J323" s="20"/>
      <c r="K323" s="20"/>
      <c r="L323" s="20"/>
      <c r="M323" s="20"/>
      <c r="N323" s="20"/>
      <c r="O323" s="20"/>
      <c r="P323" s="20"/>
      <c r="Q323" s="20"/>
      <c r="R323" s="20"/>
      <c r="S323" s="20"/>
      <c r="T323" s="20"/>
      <c r="U323" s="20"/>
      <c r="V323" s="20"/>
      <c r="W323" s="20"/>
      <c r="X323" s="20"/>
      <c r="Y323" s="20"/>
      <c r="Z323" s="29"/>
      <c r="AA323" s="20"/>
      <c r="AB323" s="20"/>
      <c r="AC323" s="20"/>
      <c r="AD323" s="20"/>
      <c r="AE323" s="20"/>
    </row>
    <row r="324" spans="1:31" x14ac:dyDescent="0.25">
      <c r="A324" s="34"/>
      <c r="B324" s="20"/>
      <c r="C324" s="20"/>
      <c r="D324" s="20"/>
      <c r="E324" s="23"/>
      <c r="F324" s="23"/>
      <c r="G324" s="20"/>
      <c r="H324" s="20"/>
      <c r="I324" s="20"/>
      <c r="J324" s="20"/>
      <c r="K324" s="20"/>
      <c r="L324" s="20"/>
      <c r="M324" s="20"/>
      <c r="N324" s="20"/>
      <c r="O324" s="20"/>
      <c r="P324" s="20"/>
      <c r="Q324" s="20"/>
      <c r="R324" s="20"/>
      <c r="S324" s="20"/>
      <c r="T324" s="20"/>
      <c r="U324" s="20"/>
      <c r="V324" s="20"/>
      <c r="W324" s="20"/>
      <c r="X324" s="20"/>
      <c r="Y324" s="20"/>
      <c r="Z324" s="29"/>
      <c r="AA324" s="20"/>
      <c r="AB324" s="20"/>
      <c r="AC324" s="20"/>
      <c r="AD324" s="20"/>
      <c r="AE324" s="20"/>
    </row>
    <row r="325" spans="1:31" x14ac:dyDescent="0.25">
      <c r="A325" s="34"/>
      <c r="B325" s="20"/>
      <c r="C325" s="20"/>
      <c r="D325" s="20"/>
      <c r="E325" s="23"/>
      <c r="F325" s="23"/>
      <c r="G325" s="20"/>
      <c r="H325" s="20"/>
      <c r="I325" s="20"/>
      <c r="J325" s="20"/>
      <c r="K325" s="20"/>
      <c r="L325" s="20"/>
      <c r="M325" s="20"/>
      <c r="N325" s="20"/>
      <c r="O325" s="20"/>
      <c r="P325" s="20"/>
      <c r="Q325" s="20"/>
      <c r="R325" s="20"/>
      <c r="S325" s="20"/>
      <c r="T325" s="20"/>
      <c r="U325" s="20"/>
      <c r="V325" s="20"/>
      <c r="W325" s="20"/>
      <c r="X325" s="20"/>
      <c r="Y325" s="20"/>
      <c r="Z325" s="29"/>
      <c r="AA325" s="20"/>
      <c r="AB325" s="20"/>
      <c r="AC325" s="20"/>
      <c r="AD325" s="20"/>
      <c r="AE325" s="20"/>
    </row>
    <row r="326" spans="1:31" x14ac:dyDescent="0.25">
      <c r="A326" s="34"/>
      <c r="B326" s="20"/>
      <c r="C326" s="20"/>
      <c r="D326" s="20"/>
      <c r="E326" s="23"/>
      <c r="F326" s="23"/>
      <c r="G326" s="20"/>
      <c r="H326" s="20"/>
      <c r="I326" s="20"/>
      <c r="J326" s="20"/>
      <c r="K326" s="20"/>
      <c r="L326" s="20"/>
      <c r="M326" s="20"/>
      <c r="N326" s="20"/>
      <c r="O326" s="20"/>
      <c r="P326" s="20"/>
      <c r="Q326" s="20"/>
      <c r="R326" s="20"/>
      <c r="S326" s="20"/>
      <c r="T326" s="20"/>
      <c r="U326" s="20"/>
      <c r="V326" s="20"/>
      <c r="W326" s="20"/>
      <c r="X326" s="20"/>
      <c r="Y326" s="20"/>
      <c r="Z326" s="29"/>
      <c r="AA326" s="20"/>
      <c r="AB326" s="20"/>
      <c r="AC326" s="20"/>
      <c r="AD326" s="20"/>
      <c r="AE326" s="20"/>
    </row>
    <row r="327" spans="1:31" x14ac:dyDescent="0.25">
      <c r="A327" s="34"/>
      <c r="B327" s="20"/>
      <c r="C327" s="20"/>
      <c r="D327" s="20"/>
      <c r="E327" s="23"/>
      <c r="F327" s="23"/>
      <c r="G327" s="20"/>
      <c r="H327" s="20"/>
      <c r="I327" s="20"/>
      <c r="J327" s="20"/>
      <c r="K327" s="20"/>
      <c r="L327" s="20"/>
      <c r="M327" s="20"/>
      <c r="N327" s="20"/>
      <c r="O327" s="20"/>
      <c r="P327" s="20"/>
      <c r="Q327" s="20"/>
      <c r="R327" s="20"/>
      <c r="S327" s="20"/>
      <c r="T327" s="20"/>
      <c r="U327" s="20"/>
      <c r="V327" s="20"/>
      <c r="W327" s="20"/>
      <c r="X327" s="20"/>
      <c r="Y327" s="20"/>
      <c r="Z327" s="29"/>
      <c r="AA327" s="20"/>
      <c r="AB327" s="20"/>
      <c r="AC327" s="20"/>
      <c r="AD327" s="20"/>
      <c r="AE327" s="20"/>
    </row>
    <row r="328" spans="1:31" x14ac:dyDescent="0.25">
      <c r="A328" s="34"/>
      <c r="B328" s="20"/>
      <c r="C328" s="20"/>
      <c r="D328" s="20"/>
      <c r="E328" s="23"/>
      <c r="F328" s="23"/>
      <c r="G328" s="20"/>
      <c r="H328" s="20"/>
      <c r="I328" s="20"/>
      <c r="J328" s="20"/>
      <c r="K328" s="20"/>
      <c r="L328" s="20"/>
      <c r="M328" s="20"/>
      <c r="N328" s="20"/>
      <c r="O328" s="20"/>
      <c r="P328" s="20"/>
      <c r="Q328" s="20"/>
      <c r="R328" s="20"/>
      <c r="S328" s="20"/>
      <c r="T328" s="20"/>
      <c r="U328" s="20"/>
      <c r="V328" s="20"/>
      <c r="W328" s="20"/>
      <c r="X328" s="20"/>
      <c r="Y328" s="20"/>
      <c r="Z328" s="29"/>
      <c r="AA328" s="20"/>
      <c r="AB328" s="20"/>
      <c r="AC328" s="20"/>
      <c r="AD328" s="20"/>
      <c r="AE328" s="20"/>
    </row>
    <row r="329" spans="1:31" x14ac:dyDescent="0.25">
      <c r="A329" s="34"/>
      <c r="B329" s="20"/>
      <c r="C329" s="20"/>
      <c r="D329" s="20"/>
      <c r="E329" s="23"/>
      <c r="F329" s="23"/>
      <c r="G329" s="20"/>
      <c r="H329" s="20"/>
      <c r="I329" s="20"/>
      <c r="J329" s="20"/>
      <c r="K329" s="20"/>
      <c r="L329" s="20"/>
      <c r="M329" s="20"/>
      <c r="N329" s="20"/>
      <c r="O329" s="20"/>
      <c r="P329" s="20"/>
      <c r="Q329" s="20"/>
      <c r="R329" s="20"/>
      <c r="S329" s="20"/>
      <c r="T329" s="20"/>
      <c r="U329" s="20"/>
      <c r="V329" s="20"/>
      <c r="W329" s="20"/>
      <c r="X329" s="20"/>
      <c r="Y329" s="20"/>
      <c r="Z329" s="29"/>
      <c r="AA329" s="20"/>
      <c r="AB329" s="20"/>
      <c r="AC329" s="20"/>
      <c r="AD329" s="20"/>
      <c r="AE329" s="20"/>
    </row>
    <row r="330" spans="1:31" x14ac:dyDescent="0.25">
      <c r="A330" s="34"/>
      <c r="B330" s="20"/>
      <c r="C330" s="20"/>
      <c r="D330" s="20"/>
      <c r="E330" s="23"/>
      <c r="F330" s="23"/>
      <c r="G330" s="20"/>
      <c r="H330" s="20"/>
      <c r="I330" s="20"/>
      <c r="J330" s="20"/>
      <c r="K330" s="20"/>
      <c r="L330" s="20"/>
      <c r="M330" s="20"/>
      <c r="N330" s="20"/>
      <c r="O330" s="20"/>
      <c r="P330" s="20"/>
      <c r="Q330" s="20"/>
      <c r="R330" s="20"/>
      <c r="S330" s="20"/>
      <c r="T330" s="20"/>
      <c r="U330" s="20"/>
      <c r="V330" s="20"/>
      <c r="W330" s="20"/>
      <c r="X330" s="20"/>
      <c r="Y330" s="20"/>
      <c r="Z330" s="29"/>
      <c r="AA330" s="20"/>
      <c r="AB330" s="20"/>
      <c r="AC330" s="20"/>
      <c r="AD330" s="20"/>
      <c r="AE330" s="20"/>
    </row>
    <row r="331" spans="1:31" x14ac:dyDescent="0.25">
      <c r="A331" s="34"/>
      <c r="B331" s="20"/>
      <c r="C331" s="20"/>
      <c r="D331" s="20"/>
      <c r="E331" s="23"/>
      <c r="F331" s="23"/>
      <c r="G331" s="20"/>
      <c r="H331" s="20"/>
      <c r="I331" s="20"/>
      <c r="J331" s="20"/>
      <c r="K331" s="20"/>
      <c r="L331" s="20"/>
      <c r="M331" s="20"/>
      <c r="N331" s="20"/>
      <c r="O331" s="20"/>
      <c r="P331" s="20"/>
      <c r="Q331" s="20"/>
      <c r="R331" s="20"/>
      <c r="S331" s="20"/>
      <c r="T331" s="20"/>
      <c r="U331" s="20"/>
      <c r="V331" s="20"/>
      <c r="W331" s="20"/>
      <c r="X331" s="20"/>
      <c r="Y331" s="20"/>
      <c r="Z331" s="29"/>
      <c r="AA331" s="20"/>
      <c r="AB331" s="20"/>
      <c r="AC331" s="20"/>
      <c r="AD331" s="20"/>
      <c r="AE331" s="20"/>
    </row>
    <row r="332" spans="1:31" x14ac:dyDescent="0.25">
      <c r="A332" s="34"/>
      <c r="B332" s="20"/>
      <c r="C332" s="20"/>
      <c r="D332" s="20"/>
      <c r="E332" s="23"/>
      <c r="F332" s="23"/>
      <c r="G332" s="20"/>
      <c r="H332" s="20"/>
      <c r="I332" s="20"/>
      <c r="J332" s="20"/>
      <c r="K332" s="20"/>
      <c r="L332" s="20"/>
      <c r="M332" s="20"/>
      <c r="N332" s="20"/>
      <c r="O332" s="20"/>
      <c r="P332" s="20"/>
      <c r="Q332" s="20"/>
      <c r="R332" s="20"/>
      <c r="S332" s="20"/>
      <c r="T332" s="20"/>
      <c r="U332" s="20"/>
      <c r="V332" s="20"/>
      <c r="W332" s="20"/>
      <c r="X332" s="20"/>
      <c r="Y332" s="20"/>
      <c r="Z332" s="29"/>
      <c r="AA332" s="20"/>
      <c r="AB332" s="20"/>
      <c r="AC332" s="20"/>
      <c r="AD332" s="20"/>
      <c r="AE332" s="20"/>
    </row>
    <row r="333" spans="1:31" x14ac:dyDescent="0.25">
      <c r="A333" s="34"/>
      <c r="B333" s="20"/>
      <c r="C333" s="20"/>
      <c r="D333" s="20"/>
      <c r="E333" s="23"/>
      <c r="F333" s="23"/>
      <c r="G333" s="20"/>
      <c r="H333" s="20"/>
      <c r="I333" s="20"/>
      <c r="J333" s="20"/>
      <c r="K333" s="20"/>
      <c r="L333" s="20"/>
      <c r="M333" s="20"/>
      <c r="N333" s="20"/>
      <c r="O333" s="20"/>
      <c r="P333" s="20"/>
      <c r="Q333" s="20"/>
      <c r="R333" s="20"/>
      <c r="S333" s="20"/>
      <c r="T333" s="20"/>
      <c r="U333" s="20"/>
      <c r="V333" s="20"/>
      <c r="W333" s="20"/>
      <c r="X333" s="20"/>
      <c r="Y333" s="20"/>
      <c r="Z333" s="29"/>
      <c r="AA333" s="20"/>
      <c r="AB333" s="20"/>
      <c r="AC333" s="20"/>
      <c r="AD333" s="20"/>
      <c r="AE333" s="20"/>
    </row>
    <row r="334" spans="1:31" x14ac:dyDescent="0.25">
      <c r="A334" s="34"/>
      <c r="B334" s="20"/>
      <c r="C334" s="20"/>
      <c r="D334" s="20"/>
      <c r="E334" s="23"/>
      <c r="F334" s="23"/>
      <c r="G334" s="20"/>
      <c r="H334" s="20"/>
      <c r="I334" s="20"/>
      <c r="J334" s="20"/>
      <c r="K334" s="20"/>
      <c r="L334" s="20"/>
      <c r="M334" s="20"/>
      <c r="N334" s="20"/>
      <c r="O334" s="20"/>
      <c r="P334" s="20"/>
      <c r="Q334" s="20"/>
      <c r="R334" s="20"/>
      <c r="S334" s="20"/>
      <c r="T334" s="20"/>
      <c r="U334" s="20"/>
      <c r="V334" s="20"/>
      <c r="W334" s="20"/>
      <c r="X334" s="20"/>
      <c r="Y334" s="20"/>
      <c r="Z334" s="29"/>
      <c r="AA334" s="20"/>
      <c r="AB334" s="20"/>
      <c r="AC334" s="20"/>
      <c r="AD334" s="20"/>
      <c r="AE334" s="20"/>
    </row>
    <row r="335" spans="1:31" x14ac:dyDescent="0.25">
      <c r="A335" s="34"/>
      <c r="B335" s="20"/>
      <c r="C335" s="20"/>
      <c r="D335" s="20"/>
      <c r="E335" s="23"/>
      <c r="F335" s="23"/>
      <c r="G335" s="20"/>
      <c r="H335" s="20"/>
      <c r="I335" s="20"/>
      <c r="J335" s="20"/>
      <c r="K335" s="20"/>
      <c r="L335" s="20"/>
      <c r="M335" s="20"/>
      <c r="N335" s="20"/>
      <c r="O335" s="20"/>
      <c r="P335" s="20"/>
      <c r="Q335" s="20"/>
      <c r="R335" s="20"/>
      <c r="S335" s="20"/>
      <c r="T335" s="20"/>
      <c r="U335" s="20"/>
      <c r="V335" s="20"/>
      <c r="W335" s="20"/>
      <c r="X335" s="20"/>
      <c r="Y335" s="20"/>
      <c r="Z335" s="29"/>
      <c r="AA335" s="20"/>
      <c r="AB335" s="20"/>
      <c r="AC335" s="20"/>
      <c r="AD335" s="20"/>
      <c r="AE335" s="20"/>
    </row>
    <row r="336" spans="1:31" x14ac:dyDescent="0.25">
      <c r="A336" s="34"/>
      <c r="B336" s="20"/>
      <c r="C336" s="20"/>
      <c r="D336" s="20"/>
      <c r="E336" s="23"/>
      <c r="F336" s="23"/>
      <c r="G336" s="20"/>
      <c r="H336" s="20"/>
      <c r="I336" s="20"/>
      <c r="J336" s="20"/>
      <c r="K336" s="20"/>
      <c r="L336" s="20"/>
      <c r="M336" s="20"/>
      <c r="N336" s="20"/>
      <c r="O336" s="20"/>
      <c r="P336" s="20"/>
      <c r="Q336" s="20"/>
      <c r="R336" s="20"/>
      <c r="S336" s="20"/>
      <c r="T336" s="20"/>
      <c r="U336" s="20"/>
      <c r="V336" s="20"/>
      <c r="W336" s="20"/>
      <c r="X336" s="20"/>
      <c r="Y336" s="20"/>
      <c r="Z336" s="29"/>
      <c r="AA336" s="20"/>
      <c r="AB336" s="20"/>
      <c r="AC336" s="20"/>
      <c r="AD336" s="20"/>
      <c r="AE336" s="20"/>
    </row>
    <row r="337" spans="1:31" x14ac:dyDescent="0.25">
      <c r="A337" s="34"/>
      <c r="B337" s="20"/>
      <c r="C337" s="20"/>
      <c r="D337" s="20"/>
      <c r="E337" s="23"/>
      <c r="F337" s="23"/>
      <c r="G337" s="20"/>
      <c r="H337" s="20"/>
      <c r="I337" s="20"/>
      <c r="J337" s="20"/>
      <c r="K337" s="20"/>
      <c r="L337" s="20"/>
      <c r="M337" s="20"/>
      <c r="N337" s="20"/>
      <c r="O337" s="20"/>
      <c r="P337" s="20"/>
      <c r="Q337" s="20"/>
      <c r="R337" s="20"/>
      <c r="S337" s="20"/>
      <c r="T337" s="20"/>
      <c r="U337" s="20"/>
      <c r="V337" s="20"/>
      <c r="W337" s="20"/>
      <c r="X337" s="20"/>
      <c r="Y337" s="20"/>
      <c r="Z337" s="29"/>
      <c r="AA337" s="20"/>
      <c r="AB337" s="20"/>
      <c r="AC337" s="20"/>
      <c r="AD337" s="20"/>
      <c r="AE337" s="20"/>
    </row>
    <row r="338" spans="1:31" x14ac:dyDescent="0.25">
      <c r="A338" s="34"/>
      <c r="B338" s="20"/>
      <c r="C338" s="20"/>
      <c r="D338" s="20"/>
      <c r="E338" s="23"/>
      <c r="F338" s="23"/>
      <c r="G338" s="20"/>
      <c r="H338" s="20"/>
      <c r="I338" s="20"/>
      <c r="J338" s="20"/>
      <c r="K338" s="20"/>
      <c r="L338" s="20"/>
      <c r="M338" s="20"/>
      <c r="N338" s="20"/>
      <c r="O338" s="20"/>
      <c r="P338" s="20"/>
      <c r="Q338" s="20"/>
      <c r="R338" s="20"/>
      <c r="S338" s="20"/>
      <c r="T338" s="20"/>
      <c r="U338" s="20"/>
      <c r="V338" s="20"/>
      <c r="W338" s="20"/>
      <c r="X338" s="20"/>
      <c r="Y338" s="20"/>
      <c r="Z338" s="29"/>
      <c r="AA338" s="20"/>
      <c r="AB338" s="20"/>
      <c r="AC338" s="20"/>
      <c r="AD338" s="20"/>
      <c r="AE338" s="20"/>
    </row>
    <row r="339" spans="1:31" x14ac:dyDescent="0.25">
      <c r="A339" s="34"/>
      <c r="B339" s="20"/>
      <c r="C339" s="20"/>
      <c r="D339" s="20"/>
      <c r="E339" s="23"/>
      <c r="F339" s="23"/>
      <c r="G339" s="20"/>
      <c r="H339" s="20"/>
      <c r="I339" s="20"/>
      <c r="J339" s="20"/>
      <c r="K339" s="20"/>
      <c r="L339" s="20"/>
      <c r="M339" s="20"/>
      <c r="N339" s="20"/>
      <c r="O339" s="20"/>
      <c r="P339" s="20"/>
      <c r="Q339" s="20"/>
      <c r="R339" s="20"/>
      <c r="S339" s="20"/>
      <c r="T339" s="20"/>
      <c r="U339" s="20"/>
      <c r="V339" s="20"/>
      <c r="W339" s="20"/>
      <c r="X339" s="20"/>
      <c r="Y339" s="20"/>
      <c r="Z339" s="29"/>
      <c r="AA339" s="20"/>
      <c r="AB339" s="20"/>
      <c r="AC339" s="20"/>
      <c r="AD339" s="20"/>
      <c r="AE339" s="20"/>
    </row>
    <row r="340" spans="1:31" x14ac:dyDescent="0.25">
      <c r="A340" s="34"/>
      <c r="B340" s="20"/>
      <c r="C340" s="20"/>
      <c r="D340" s="20"/>
      <c r="E340" s="23"/>
      <c r="F340" s="23"/>
      <c r="G340" s="20"/>
      <c r="H340" s="20"/>
      <c r="I340" s="20"/>
      <c r="J340" s="20"/>
      <c r="K340" s="20"/>
      <c r="L340" s="20"/>
      <c r="M340" s="20"/>
      <c r="N340" s="20"/>
      <c r="O340" s="20"/>
      <c r="P340" s="20"/>
      <c r="Q340" s="20"/>
      <c r="R340" s="20"/>
      <c r="S340" s="20"/>
      <c r="T340" s="20"/>
      <c r="U340" s="20"/>
      <c r="V340" s="20"/>
      <c r="W340" s="20"/>
      <c r="X340" s="20"/>
      <c r="Y340" s="20"/>
      <c r="Z340" s="29"/>
      <c r="AA340" s="20"/>
      <c r="AB340" s="20"/>
      <c r="AC340" s="20"/>
      <c r="AD340" s="20"/>
      <c r="AE340" s="20"/>
    </row>
    <row r="341" spans="1:31" x14ac:dyDescent="0.25">
      <c r="A341" s="34"/>
      <c r="B341" s="20"/>
      <c r="C341" s="20"/>
      <c r="D341" s="20"/>
      <c r="E341" s="23"/>
      <c r="F341" s="23"/>
      <c r="G341" s="20"/>
      <c r="H341" s="20"/>
      <c r="I341" s="20"/>
      <c r="J341" s="20"/>
      <c r="K341" s="20"/>
      <c r="L341" s="20"/>
      <c r="M341" s="20"/>
      <c r="N341" s="20"/>
      <c r="O341" s="20"/>
      <c r="P341" s="20"/>
      <c r="Q341" s="20"/>
      <c r="R341" s="20"/>
      <c r="S341" s="20"/>
      <c r="T341" s="20"/>
      <c r="U341" s="20"/>
      <c r="V341" s="20"/>
      <c r="W341" s="20"/>
      <c r="X341" s="20"/>
      <c r="Y341" s="20"/>
      <c r="Z341" s="29"/>
      <c r="AA341" s="20"/>
      <c r="AB341" s="20"/>
      <c r="AC341" s="20"/>
      <c r="AD341" s="20"/>
      <c r="AE341" s="20"/>
    </row>
    <row r="342" spans="1:31" x14ac:dyDescent="0.25">
      <c r="A342" s="34"/>
      <c r="B342" s="20"/>
      <c r="C342" s="20"/>
      <c r="D342" s="20"/>
      <c r="E342" s="23"/>
      <c r="F342" s="23"/>
      <c r="G342" s="20"/>
      <c r="H342" s="20"/>
      <c r="I342" s="20"/>
      <c r="J342" s="20"/>
      <c r="K342" s="20"/>
      <c r="L342" s="20"/>
      <c r="M342" s="20"/>
      <c r="N342" s="20"/>
      <c r="O342" s="20"/>
      <c r="P342" s="20"/>
      <c r="Q342" s="20"/>
      <c r="R342" s="20"/>
      <c r="S342" s="20"/>
      <c r="T342" s="20"/>
      <c r="U342" s="20"/>
      <c r="V342" s="20"/>
      <c r="W342" s="20"/>
      <c r="X342" s="20"/>
      <c r="Y342" s="20"/>
      <c r="Z342" s="29"/>
      <c r="AA342" s="20"/>
      <c r="AB342" s="20"/>
      <c r="AC342" s="20"/>
      <c r="AD342" s="20"/>
      <c r="AE342" s="20"/>
    </row>
    <row r="343" spans="1:31" x14ac:dyDescent="0.25">
      <c r="A343" s="34"/>
      <c r="B343" s="20"/>
      <c r="C343" s="20"/>
      <c r="D343" s="20"/>
      <c r="E343" s="23"/>
      <c r="F343" s="23"/>
      <c r="G343" s="20"/>
      <c r="H343" s="20"/>
      <c r="I343" s="20"/>
      <c r="J343" s="20"/>
      <c r="K343" s="20"/>
      <c r="L343" s="20"/>
      <c r="M343" s="20"/>
      <c r="N343" s="20"/>
      <c r="O343" s="20"/>
      <c r="P343" s="20"/>
      <c r="Q343" s="20"/>
      <c r="R343" s="20"/>
      <c r="S343" s="20"/>
      <c r="T343" s="20"/>
      <c r="U343" s="20"/>
      <c r="V343" s="20"/>
      <c r="W343" s="20"/>
      <c r="X343" s="20"/>
      <c r="Y343" s="20"/>
      <c r="Z343" s="29"/>
      <c r="AA343" s="20"/>
      <c r="AB343" s="20"/>
      <c r="AC343" s="20"/>
      <c r="AD343" s="20"/>
      <c r="AE343" s="20"/>
    </row>
    <row r="344" spans="1:31" x14ac:dyDescent="0.25">
      <c r="A344" s="34"/>
      <c r="B344" s="20"/>
      <c r="C344" s="20"/>
      <c r="D344" s="20"/>
      <c r="E344" s="23"/>
      <c r="F344" s="23"/>
      <c r="G344" s="20"/>
      <c r="H344" s="20"/>
      <c r="I344" s="20"/>
      <c r="J344" s="20"/>
      <c r="K344" s="20"/>
      <c r="L344" s="20"/>
      <c r="M344" s="20"/>
      <c r="N344" s="20"/>
      <c r="O344" s="20"/>
      <c r="P344" s="20"/>
      <c r="Q344" s="20"/>
      <c r="R344" s="20"/>
      <c r="S344" s="20"/>
      <c r="T344" s="20"/>
      <c r="U344" s="20"/>
      <c r="V344" s="20"/>
      <c r="W344" s="20"/>
      <c r="X344" s="20"/>
      <c r="Y344" s="20"/>
      <c r="Z344" s="29"/>
      <c r="AA344" s="20"/>
      <c r="AB344" s="20"/>
      <c r="AC344" s="20"/>
      <c r="AD344" s="20"/>
      <c r="AE344" s="20"/>
    </row>
    <row r="345" spans="1:31" x14ac:dyDescent="0.25">
      <c r="A345" s="34"/>
      <c r="B345" s="20"/>
      <c r="C345" s="20"/>
      <c r="D345" s="20"/>
      <c r="E345" s="23"/>
      <c r="F345" s="23"/>
      <c r="G345" s="20"/>
      <c r="H345" s="20"/>
      <c r="I345" s="20"/>
      <c r="J345" s="20"/>
      <c r="K345" s="20"/>
      <c r="L345" s="20"/>
      <c r="M345" s="20"/>
      <c r="N345" s="20"/>
      <c r="O345" s="20"/>
      <c r="P345" s="20"/>
      <c r="Q345" s="20"/>
      <c r="R345" s="20"/>
      <c r="S345" s="20"/>
      <c r="T345" s="20"/>
      <c r="U345" s="20"/>
      <c r="V345" s="20"/>
      <c r="W345" s="20"/>
      <c r="X345" s="20"/>
      <c r="Y345" s="20"/>
      <c r="Z345" s="29"/>
      <c r="AA345" s="20"/>
      <c r="AB345" s="20"/>
      <c r="AC345" s="20"/>
      <c r="AD345" s="20"/>
      <c r="AE345" s="20"/>
    </row>
    <row r="346" spans="1:31" x14ac:dyDescent="0.25">
      <c r="A346" s="34"/>
      <c r="B346" s="20"/>
      <c r="C346" s="20"/>
      <c r="D346" s="20"/>
      <c r="E346" s="23"/>
      <c r="F346" s="23"/>
      <c r="G346" s="20"/>
      <c r="H346" s="20"/>
      <c r="I346" s="20"/>
      <c r="J346" s="20"/>
      <c r="K346" s="20"/>
      <c r="L346" s="20"/>
      <c r="M346" s="20"/>
      <c r="N346" s="20"/>
      <c r="O346" s="20"/>
      <c r="P346" s="20"/>
      <c r="Q346" s="20"/>
      <c r="R346" s="20"/>
      <c r="S346" s="20"/>
      <c r="T346" s="20"/>
      <c r="U346" s="20"/>
      <c r="V346" s="20"/>
      <c r="W346" s="20"/>
      <c r="X346" s="20"/>
      <c r="Y346" s="20"/>
      <c r="Z346" s="29"/>
      <c r="AA346" s="20"/>
      <c r="AB346" s="20"/>
      <c r="AC346" s="20"/>
      <c r="AD346" s="20"/>
      <c r="AE346" s="20"/>
    </row>
    <row r="347" spans="1:31" x14ac:dyDescent="0.25">
      <c r="A347" s="34"/>
      <c r="B347" s="20"/>
      <c r="C347" s="20"/>
      <c r="D347" s="20"/>
      <c r="E347" s="23"/>
      <c r="F347" s="23"/>
      <c r="G347" s="20"/>
      <c r="H347" s="20"/>
      <c r="I347" s="20"/>
      <c r="J347" s="20"/>
      <c r="K347" s="20"/>
      <c r="L347" s="20"/>
      <c r="M347" s="20"/>
      <c r="N347" s="20"/>
      <c r="O347" s="20"/>
      <c r="P347" s="20"/>
      <c r="Q347" s="20"/>
      <c r="R347" s="20"/>
      <c r="S347" s="20"/>
      <c r="T347" s="20"/>
      <c r="U347" s="20"/>
      <c r="V347" s="20"/>
      <c r="W347" s="20"/>
      <c r="X347" s="20"/>
      <c r="Y347" s="20"/>
      <c r="Z347" s="29"/>
      <c r="AA347" s="20"/>
      <c r="AB347" s="20"/>
      <c r="AC347" s="20"/>
      <c r="AD347" s="20"/>
      <c r="AE347" s="20"/>
    </row>
    <row r="348" spans="1:31" x14ac:dyDescent="0.25">
      <c r="A348" s="34"/>
      <c r="B348" s="20"/>
      <c r="C348" s="20"/>
      <c r="D348" s="20"/>
      <c r="E348" s="23"/>
      <c r="F348" s="23"/>
      <c r="G348" s="20"/>
      <c r="H348" s="20"/>
      <c r="I348" s="20"/>
      <c r="J348" s="20"/>
      <c r="K348" s="20"/>
      <c r="L348" s="20"/>
      <c r="M348" s="20"/>
      <c r="N348" s="20"/>
      <c r="O348" s="20"/>
      <c r="P348" s="20"/>
      <c r="Q348" s="20"/>
      <c r="R348" s="20"/>
      <c r="S348" s="20"/>
      <c r="T348" s="20"/>
      <c r="U348" s="20"/>
      <c r="V348" s="20"/>
      <c r="W348" s="20"/>
      <c r="X348" s="20"/>
      <c r="Y348" s="20"/>
      <c r="Z348" s="29"/>
      <c r="AA348" s="20"/>
      <c r="AB348" s="20"/>
      <c r="AC348" s="20"/>
      <c r="AD348" s="20"/>
      <c r="AE348" s="20"/>
    </row>
    <row r="349" spans="1:31" x14ac:dyDescent="0.25">
      <c r="A349" s="34"/>
      <c r="B349" s="20"/>
      <c r="C349" s="20"/>
      <c r="D349" s="20"/>
      <c r="E349" s="23"/>
      <c r="F349" s="23"/>
      <c r="G349" s="20"/>
      <c r="H349" s="20"/>
      <c r="I349" s="20"/>
      <c r="J349" s="20"/>
      <c r="K349" s="20"/>
      <c r="L349" s="20"/>
      <c r="M349" s="20"/>
      <c r="N349" s="20"/>
      <c r="O349" s="20"/>
      <c r="P349" s="20"/>
      <c r="Q349" s="20"/>
      <c r="R349" s="20"/>
      <c r="S349" s="20"/>
      <c r="T349" s="20"/>
      <c r="U349" s="20"/>
      <c r="V349" s="20"/>
      <c r="W349" s="20"/>
      <c r="X349" s="20"/>
      <c r="Y349" s="20"/>
      <c r="Z349" s="29"/>
      <c r="AA349" s="20"/>
      <c r="AB349" s="20"/>
      <c r="AC349" s="20"/>
      <c r="AD349" s="20"/>
      <c r="AE349" s="20"/>
    </row>
    <row r="350" spans="1:31" x14ac:dyDescent="0.25">
      <c r="A350" s="34"/>
      <c r="B350" s="20"/>
      <c r="C350" s="20"/>
      <c r="D350" s="20"/>
      <c r="E350" s="23"/>
      <c r="F350" s="23"/>
      <c r="G350" s="20"/>
      <c r="H350" s="20"/>
      <c r="I350" s="20"/>
      <c r="J350" s="20"/>
      <c r="K350" s="20"/>
      <c r="L350" s="20"/>
      <c r="M350" s="20"/>
      <c r="N350" s="20"/>
      <c r="O350" s="20"/>
      <c r="P350" s="20"/>
      <c r="Q350" s="20"/>
      <c r="R350" s="20"/>
      <c r="S350" s="20"/>
      <c r="T350" s="20"/>
      <c r="U350" s="20"/>
      <c r="V350" s="20"/>
      <c r="W350" s="20"/>
      <c r="X350" s="20"/>
      <c r="Y350" s="20"/>
      <c r="Z350" s="29"/>
      <c r="AA350" s="20"/>
      <c r="AB350" s="20"/>
      <c r="AC350" s="20"/>
      <c r="AD350" s="20"/>
      <c r="AE350" s="20"/>
    </row>
    <row r="351" spans="1:31" x14ac:dyDescent="0.25">
      <c r="A351" s="34"/>
      <c r="B351" s="20"/>
      <c r="C351" s="20"/>
      <c r="D351" s="20"/>
      <c r="E351" s="23"/>
      <c r="F351" s="23"/>
      <c r="G351" s="20"/>
      <c r="H351" s="20"/>
      <c r="I351" s="20"/>
      <c r="J351" s="20"/>
      <c r="K351" s="20"/>
      <c r="L351" s="20"/>
      <c r="M351" s="20"/>
      <c r="N351" s="20"/>
      <c r="O351" s="20"/>
      <c r="P351" s="20"/>
      <c r="Q351" s="20"/>
      <c r="R351" s="20"/>
      <c r="S351" s="20"/>
      <c r="T351" s="20"/>
      <c r="U351" s="20"/>
      <c r="V351" s="20"/>
      <c r="W351" s="20"/>
      <c r="X351" s="20"/>
      <c r="Y351" s="20"/>
      <c r="Z351" s="29"/>
      <c r="AA351" s="20"/>
      <c r="AB351" s="20"/>
      <c r="AC351" s="20"/>
      <c r="AD351" s="20"/>
      <c r="AE351" s="20"/>
    </row>
    <row r="352" spans="1:31" x14ac:dyDescent="0.25">
      <c r="A352" s="34"/>
      <c r="B352" s="20"/>
      <c r="C352" s="20"/>
      <c r="D352" s="20"/>
      <c r="E352" s="23"/>
      <c r="F352" s="23"/>
      <c r="G352" s="20"/>
      <c r="H352" s="20"/>
      <c r="I352" s="20"/>
      <c r="J352" s="20"/>
      <c r="K352" s="20"/>
      <c r="L352" s="20"/>
      <c r="M352" s="20"/>
      <c r="N352" s="20"/>
      <c r="O352" s="20"/>
      <c r="P352" s="20"/>
      <c r="Q352" s="20"/>
      <c r="R352" s="20"/>
      <c r="S352" s="20"/>
      <c r="T352" s="20"/>
      <c r="U352" s="20"/>
      <c r="V352" s="20"/>
      <c r="W352" s="20"/>
      <c r="X352" s="20"/>
      <c r="Y352" s="20"/>
      <c r="Z352" s="29"/>
      <c r="AA352" s="20"/>
      <c r="AB352" s="20"/>
      <c r="AC352" s="20"/>
      <c r="AD352" s="20"/>
      <c r="AE352" s="20"/>
    </row>
    <row r="353" spans="1:31" x14ac:dyDescent="0.25">
      <c r="A353" s="34"/>
      <c r="B353" s="20"/>
      <c r="C353" s="20"/>
      <c r="D353" s="20"/>
      <c r="E353" s="23"/>
      <c r="F353" s="23"/>
      <c r="G353" s="20"/>
      <c r="H353" s="20"/>
      <c r="I353" s="20"/>
      <c r="J353" s="20"/>
      <c r="K353" s="20"/>
      <c r="L353" s="20"/>
      <c r="M353" s="20"/>
      <c r="N353" s="20"/>
      <c r="O353" s="20"/>
      <c r="P353" s="20"/>
      <c r="Q353" s="20"/>
      <c r="R353" s="20"/>
      <c r="S353" s="20"/>
      <c r="T353" s="20"/>
      <c r="U353" s="20"/>
      <c r="V353" s="20"/>
      <c r="W353" s="20"/>
      <c r="X353" s="20"/>
      <c r="Y353" s="20"/>
      <c r="Z353" s="29"/>
      <c r="AA353" s="20"/>
      <c r="AB353" s="20"/>
      <c r="AC353" s="20"/>
      <c r="AD353" s="20"/>
      <c r="AE353" s="20"/>
    </row>
    <row r="354" spans="1:31" x14ac:dyDescent="0.25">
      <c r="A354" s="34"/>
      <c r="B354" s="20"/>
      <c r="C354" s="20"/>
      <c r="D354" s="20"/>
      <c r="E354" s="23"/>
      <c r="F354" s="23"/>
      <c r="G354" s="20"/>
      <c r="H354" s="20"/>
      <c r="I354" s="20"/>
      <c r="J354" s="20"/>
      <c r="K354" s="20"/>
      <c r="L354" s="20"/>
      <c r="M354" s="20"/>
      <c r="N354" s="20"/>
      <c r="O354" s="20"/>
      <c r="P354" s="20"/>
      <c r="Q354" s="20"/>
      <c r="R354" s="20"/>
      <c r="S354" s="20"/>
      <c r="T354" s="20"/>
      <c r="U354" s="20"/>
      <c r="V354" s="20"/>
      <c r="W354" s="20"/>
      <c r="X354" s="20"/>
      <c r="Y354" s="20"/>
      <c r="Z354" s="29"/>
      <c r="AA354" s="20"/>
      <c r="AB354" s="20"/>
      <c r="AC354" s="20"/>
      <c r="AD354" s="20"/>
      <c r="AE354" s="20"/>
    </row>
    <row r="355" spans="1:31" x14ac:dyDescent="0.25">
      <c r="A355" s="34"/>
      <c r="B355" s="20"/>
      <c r="C355" s="20"/>
      <c r="D355" s="20"/>
      <c r="E355" s="23"/>
      <c r="F355" s="23"/>
      <c r="G355" s="20"/>
      <c r="H355" s="20"/>
      <c r="I355" s="20"/>
      <c r="J355" s="20"/>
      <c r="K355" s="20"/>
      <c r="L355" s="20"/>
      <c r="M355" s="20"/>
      <c r="N355" s="20"/>
      <c r="O355" s="20"/>
      <c r="P355" s="20"/>
      <c r="Q355" s="20"/>
      <c r="R355" s="20"/>
      <c r="S355" s="20"/>
      <c r="T355" s="20"/>
      <c r="U355" s="20"/>
      <c r="V355" s="20"/>
      <c r="W355" s="20"/>
      <c r="X355" s="20"/>
      <c r="Y355" s="20"/>
      <c r="Z355" s="29"/>
      <c r="AA355" s="20"/>
      <c r="AB355" s="20"/>
      <c r="AC355" s="20"/>
      <c r="AD355" s="20"/>
      <c r="AE355" s="20"/>
    </row>
    <row r="356" spans="1:31" x14ac:dyDescent="0.25">
      <c r="A356" s="34"/>
      <c r="B356" s="20"/>
      <c r="C356" s="20"/>
      <c r="D356" s="20"/>
      <c r="E356" s="23"/>
      <c r="F356" s="23"/>
      <c r="G356" s="20"/>
      <c r="H356" s="20"/>
      <c r="I356" s="20"/>
      <c r="J356" s="20"/>
      <c r="K356" s="20"/>
      <c r="L356" s="20"/>
      <c r="M356" s="20"/>
      <c r="N356" s="20"/>
      <c r="O356" s="20"/>
      <c r="P356" s="20"/>
      <c r="Q356" s="20"/>
      <c r="R356" s="20"/>
      <c r="S356" s="20"/>
      <c r="T356" s="20"/>
      <c r="U356" s="20"/>
      <c r="V356" s="20"/>
      <c r="W356" s="20"/>
      <c r="X356" s="20"/>
      <c r="Y356" s="20"/>
      <c r="Z356" s="29"/>
      <c r="AA356" s="20"/>
      <c r="AB356" s="20"/>
      <c r="AC356" s="20"/>
      <c r="AD356" s="20"/>
      <c r="AE356" s="20"/>
    </row>
    <row r="357" spans="1:31" x14ac:dyDescent="0.25">
      <c r="A357" s="34"/>
      <c r="B357" s="20"/>
      <c r="C357" s="20"/>
      <c r="D357" s="20"/>
      <c r="E357" s="23"/>
      <c r="F357" s="23"/>
      <c r="G357" s="20"/>
      <c r="H357" s="20"/>
      <c r="I357" s="20"/>
      <c r="J357" s="20"/>
      <c r="K357" s="20"/>
      <c r="L357" s="20"/>
      <c r="M357" s="20"/>
      <c r="N357" s="20"/>
      <c r="O357" s="20"/>
      <c r="P357" s="20"/>
      <c r="Q357" s="20"/>
      <c r="R357" s="20"/>
      <c r="S357" s="20"/>
      <c r="T357" s="20"/>
      <c r="U357" s="20"/>
      <c r="V357" s="20"/>
      <c r="W357" s="20"/>
      <c r="X357" s="20"/>
      <c r="Y357" s="20"/>
      <c r="Z357" s="29"/>
      <c r="AA357" s="20"/>
      <c r="AB357" s="20"/>
      <c r="AC357" s="20"/>
      <c r="AD357" s="20"/>
      <c r="AE357" s="20"/>
    </row>
    <row r="358" spans="1:31" x14ac:dyDescent="0.25">
      <c r="A358" s="34"/>
      <c r="B358" s="20"/>
      <c r="C358" s="20"/>
      <c r="D358" s="20"/>
      <c r="E358" s="23"/>
      <c r="F358" s="23"/>
      <c r="G358" s="20"/>
      <c r="H358" s="20"/>
      <c r="I358" s="20"/>
      <c r="J358" s="20"/>
      <c r="K358" s="20"/>
      <c r="L358" s="20"/>
      <c r="M358" s="20"/>
      <c r="N358" s="20"/>
      <c r="O358" s="20"/>
      <c r="P358" s="20"/>
      <c r="Q358" s="20"/>
      <c r="R358" s="20"/>
      <c r="S358" s="20"/>
      <c r="T358" s="20"/>
      <c r="U358" s="20"/>
      <c r="V358" s="20"/>
      <c r="W358" s="20"/>
      <c r="X358" s="20"/>
      <c r="Y358" s="20"/>
      <c r="Z358" s="29"/>
      <c r="AA358" s="20"/>
      <c r="AB358" s="20"/>
      <c r="AC358" s="20"/>
      <c r="AD358" s="20"/>
      <c r="AE358" s="20"/>
    </row>
    <row r="359" spans="1:31" x14ac:dyDescent="0.25">
      <c r="A359" s="34"/>
      <c r="B359" s="20"/>
      <c r="C359" s="20"/>
      <c r="D359" s="20"/>
      <c r="E359" s="23"/>
      <c r="F359" s="23"/>
      <c r="G359" s="20"/>
      <c r="H359" s="20"/>
      <c r="I359" s="20"/>
      <c r="J359" s="20"/>
      <c r="K359" s="20"/>
      <c r="L359" s="20"/>
      <c r="M359" s="20"/>
      <c r="N359" s="20"/>
      <c r="O359" s="20"/>
      <c r="P359" s="20"/>
      <c r="Q359" s="20"/>
      <c r="R359" s="20"/>
      <c r="S359" s="20"/>
      <c r="T359" s="20"/>
      <c r="U359" s="20"/>
      <c r="V359" s="20"/>
      <c r="W359" s="20"/>
      <c r="X359" s="20"/>
      <c r="Y359" s="20"/>
      <c r="Z359" s="29"/>
      <c r="AA359" s="20"/>
      <c r="AB359" s="20"/>
      <c r="AC359" s="20"/>
      <c r="AD359" s="20"/>
      <c r="AE359" s="20"/>
    </row>
    <row r="360" spans="1:31" x14ac:dyDescent="0.25">
      <c r="A360" s="34"/>
      <c r="B360" s="20"/>
      <c r="C360" s="20"/>
      <c r="D360" s="20"/>
      <c r="E360" s="23"/>
      <c r="F360" s="23"/>
      <c r="G360" s="20"/>
      <c r="H360" s="20"/>
      <c r="I360" s="20"/>
      <c r="J360" s="20"/>
      <c r="K360" s="20"/>
      <c r="L360" s="20"/>
      <c r="M360" s="20"/>
      <c r="N360" s="20"/>
      <c r="O360" s="20"/>
      <c r="P360" s="20"/>
      <c r="Q360" s="20"/>
      <c r="R360" s="20"/>
      <c r="S360" s="20"/>
      <c r="T360" s="20"/>
      <c r="U360" s="20"/>
      <c r="V360" s="20"/>
      <c r="W360" s="20"/>
      <c r="X360" s="20"/>
      <c r="Y360" s="20"/>
      <c r="Z360" s="29"/>
      <c r="AA360" s="20"/>
      <c r="AB360" s="20"/>
      <c r="AC360" s="20"/>
      <c r="AD360" s="20"/>
      <c r="AE360" s="20"/>
    </row>
    <row r="361" spans="1:31" x14ac:dyDescent="0.25">
      <c r="A361" s="34"/>
      <c r="B361" s="20"/>
      <c r="C361" s="20"/>
      <c r="D361" s="20"/>
      <c r="E361" s="23"/>
      <c r="F361" s="23"/>
      <c r="G361" s="20"/>
      <c r="H361" s="20"/>
      <c r="I361" s="20"/>
      <c r="J361" s="20"/>
      <c r="K361" s="20"/>
      <c r="L361" s="20"/>
      <c r="M361" s="20"/>
      <c r="N361" s="20"/>
      <c r="O361" s="20"/>
      <c r="P361" s="20"/>
      <c r="Q361" s="20"/>
      <c r="R361" s="20"/>
      <c r="S361" s="20"/>
      <c r="T361" s="20"/>
      <c r="U361" s="20"/>
      <c r="V361" s="20"/>
      <c r="W361" s="20"/>
      <c r="X361" s="20"/>
      <c r="Y361" s="20"/>
      <c r="Z361" s="29"/>
      <c r="AA361" s="20"/>
      <c r="AB361" s="20"/>
      <c r="AC361" s="20"/>
      <c r="AD361" s="20"/>
      <c r="AE361" s="20"/>
    </row>
    <row r="362" spans="1:31" x14ac:dyDescent="0.25">
      <c r="A362" s="34"/>
      <c r="B362" s="20"/>
      <c r="C362" s="20"/>
      <c r="D362" s="20"/>
      <c r="E362" s="23"/>
      <c r="F362" s="23"/>
      <c r="G362" s="20"/>
      <c r="H362" s="20"/>
      <c r="I362" s="20"/>
      <c r="J362" s="20"/>
      <c r="K362" s="20"/>
      <c r="L362" s="20"/>
      <c r="M362" s="20"/>
      <c r="N362" s="20"/>
      <c r="O362" s="20"/>
      <c r="P362" s="20"/>
      <c r="Q362" s="20"/>
      <c r="R362" s="20"/>
      <c r="S362" s="20"/>
      <c r="T362" s="20"/>
      <c r="U362" s="20"/>
      <c r="V362" s="20"/>
      <c r="W362" s="20"/>
      <c r="X362" s="20"/>
      <c r="Y362" s="20"/>
      <c r="Z362" s="29"/>
      <c r="AA362" s="20"/>
      <c r="AB362" s="20"/>
      <c r="AC362" s="20"/>
      <c r="AD362" s="20"/>
      <c r="AE362" s="20"/>
    </row>
    <row r="363" spans="1:31" x14ac:dyDescent="0.25">
      <c r="A363" s="34"/>
      <c r="B363" s="20"/>
      <c r="C363" s="20"/>
      <c r="D363" s="20"/>
      <c r="E363" s="23"/>
      <c r="F363" s="23"/>
      <c r="G363" s="20"/>
      <c r="H363" s="20"/>
      <c r="I363" s="20"/>
      <c r="J363" s="20"/>
      <c r="K363" s="20"/>
      <c r="L363" s="20"/>
      <c r="M363" s="20"/>
      <c r="N363" s="20"/>
      <c r="O363" s="20"/>
      <c r="P363" s="20"/>
      <c r="Q363" s="20"/>
      <c r="R363" s="20"/>
      <c r="S363" s="20"/>
      <c r="T363" s="20"/>
      <c r="U363" s="20"/>
      <c r="V363" s="20"/>
      <c r="W363" s="20"/>
      <c r="X363" s="20"/>
      <c r="Y363" s="20"/>
      <c r="Z363" s="29"/>
      <c r="AA363" s="20"/>
      <c r="AB363" s="20"/>
      <c r="AC363" s="20"/>
      <c r="AD363" s="20"/>
      <c r="AE363" s="20"/>
    </row>
    <row r="364" spans="1:31" x14ac:dyDescent="0.25">
      <c r="A364" s="34"/>
      <c r="B364" s="20"/>
      <c r="C364" s="20"/>
      <c r="D364" s="20"/>
      <c r="E364" s="23"/>
      <c r="F364" s="23"/>
      <c r="G364" s="20"/>
      <c r="H364" s="20"/>
      <c r="I364" s="20"/>
      <c r="J364" s="20"/>
      <c r="K364" s="20"/>
      <c r="L364" s="20"/>
      <c r="M364" s="20"/>
      <c r="N364" s="20"/>
      <c r="O364" s="20"/>
      <c r="P364" s="20"/>
      <c r="Q364" s="20"/>
      <c r="R364" s="20"/>
      <c r="S364" s="20"/>
      <c r="T364" s="20"/>
      <c r="U364" s="20"/>
      <c r="V364" s="20"/>
      <c r="W364" s="20"/>
      <c r="X364" s="20"/>
      <c r="Y364" s="20"/>
      <c r="Z364" s="29"/>
      <c r="AA364" s="20"/>
      <c r="AB364" s="20"/>
      <c r="AC364" s="20"/>
      <c r="AD364" s="20"/>
      <c r="AE364" s="20"/>
    </row>
    <row r="365" spans="1:31" x14ac:dyDescent="0.25">
      <c r="A365" s="34"/>
      <c r="B365" s="20"/>
      <c r="C365" s="20"/>
      <c r="D365" s="20"/>
      <c r="E365" s="23"/>
      <c r="F365" s="23"/>
      <c r="G365" s="20"/>
      <c r="H365" s="20"/>
      <c r="I365" s="20"/>
      <c r="J365" s="20"/>
      <c r="K365" s="20"/>
      <c r="L365" s="20"/>
      <c r="M365" s="20"/>
      <c r="N365" s="20"/>
      <c r="O365" s="20"/>
      <c r="P365" s="20"/>
      <c r="Q365" s="20"/>
      <c r="R365" s="20"/>
      <c r="S365" s="20"/>
      <c r="T365" s="20"/>
      <c r="U365" s="20"/>
      <c r="V365" s="20"/>
      <c r="W365" s="20"/>
      <c r="X365" s="20"/>
      <c r="Y365" s="20"/>
      <c r="Z365" s="29"/>
      <c r="AA365" s="20"/>
      <c r="AB365" s="20"/>
      <c r="AC365" s="20"/>
      <c r="AD365" s="20"/>
      <c r="AE365" s="20"/>
    </row>
    <row r="366" spans="1:31" x14ac:dyDescent="0.25">
      <c r="A366" s="34"/>
      <c r="B366" s="20"/>
      <c r="C366" s="20"/>
      <c r="D366" s="20"/>
      <c r="E366" s="23"/>
      <c r="F366" s="23"/>
      <c r="G366" s="20"/>
      <c r="H366" s="20"/>
      <c r="I366" s="20"/>
      <c r="J366" s="20"/>
      <c r="K366" s="20"/>
      <c r="L366" s="20"/>
      <c r="M366" s="20"/>
      <c r="N366" s="20"/>
      <c r="O366" s="20"/>
      <c r="P366" s="20"/>
      <c r="Q366" s="20"/>
      <c r="R366" s="20"/>
      <c r="S366" s="20"/>
      <c r="T366" s="20"/>
      <c r="U366" s="20"/>
      <c r="V366" s="20"/>
      <c r="W366" s="20"/>
      <c r="X366" s="20"/>
      <c r="Y366" s="20"/>
      <c r="Z366" s="29"/>
      <c r="AA366" s="20"/>
      <c r="AB366" s="20"/>
      <c r="AC366" s="20"/>
      <c r="AD366" s="20"/>
      <c r="AE366" s="20"/>
    </row>
    <row r="367" spans="1:31" x14ac:dyDescent="0.25">
      <c r="A367" s="34"/>
      <c r="B367" s="20"/>
      <c r="C367" s="20"/>
      <c r="D367" s="20"/>
      <c r="E367" s="23"/>
      <c r="F367" s="23"/>
      <c r="G367" s="20"/>
      <c r="H367" s="20"/>
      <c r="I367" s="20"/>
      <c r="J367" s="20"/>
      <c r="K367" s="20"/>
      <c r="L367" s="20"/>
      <c r="M367" s="20"/>
      <c r="N367" s="20"/>
      <c r="O367" s="20"/>
      <c r="P367" s="20"/>
      <c r="Q367" s="20"/>
      <c r="R367" s="20"/>
      <c r="S367" s="20"/>
      <c r="T367" s="20"/>
      <c r="U367" s="20"/>
      <c r="V367" s="20"/>
      <c r="W367" s="20"/>
      <c r="X367" s="20"/>
      <c r="Y367" s="20"/>
      <c r="Z367" s="29"/>
      <c r="AA367" s="20"/>
      <c r="AB367" s="20"/>
      <c r="AC367" s="20"/>
      <c r="AD367" s="20"/>
      <c r="AE367" s="20"/>
    </row>
    <row r="368" spans="1:31" x14ac:dyDescent="0.25">
      <c r="A368" s="34"/>
      <c r="B368" s="20"/>
      <c r="C368" s="20"/>
      <c r="D368" s="20"/>
      <c r="E368" s="23"/>
      <c r="F368" s="23"/>
      <c r="G368" s="20"/>
      <c r="H368" s="20"/>
      <c r="I368" s="20"/>
      <c r="J368" s="20"/>
      <c r="K368" s="20"/>
      <c r="L368" s="20"/>
      <c r="M368" s="20"/>
      <c r="N368" s="20"/>
      <c r="O368" s="20"/>
      <c r="P368" s="20"/>
      <c r="Q368" s="20"/>
      <c r="R368" s="20"/>
      <c r="S368" s="20"/>
      <c r="T368" s="20"/>
      <c r="U368" s="20"/>
      <c r="V368" s="20"/>
      <c r="W368" s="20"/>
      <c r="X368" s="20"/>
      <c r="Y368" s="20"/>
      <c r="Z368" s="29"/>
      <c r="AA368" s="20"/>
      <c r="AB368" s="20"/>
      <c r="AC368" s="20"/>
      <c r="AD368" s="20"/>
      <c r="AE368" s="20"/>
    </row>
    <row r="369" spans="1:31" x14ac:dyDescent="0.25">
      <c r="A369" s="34"/>
      <c r="B369" s="20"/>
      <c r="C369" s="20"/>
      <c r="D369" s="20"/>
      <c r="E369" s="23"/>
      <c r="F369" s="23"/>
      <c r="G369" s="20"/>
      <c r="H369" s="20"/>
      <c r="I369" s="20"/>
      <c r="J369" s="20"/>
      <c r="K369" s="20"/>
      <c r="L369" s="20"/>
      <c r="M369" s="20"/>
      <c r="N369" s="20"/>
      <c r="O369" s="20"/>
      <c r="P369" s="20"/>
      <c r="Q369" s="20"/>
      <c r="R369" s="20"/>
      <c r="S369" s="20"/>
      <c r="T369" s="20"/>
      <c r="U369" s="20"/>
      <c r="V369" s="20"/>
      <c r="W369" s="20"/>
      <c r="X369" s="20"/>
      <c r="Y369" s="20"/>
      <c r="Z369" s="29"/>
      <c r="AA369" s="20"/>
      <c r="AB369" s="20"/>
      <c r="AC369" s="20"/>
      <c r="AD369" s="20"/>
      <c r="AE369" s="20"/>
    </row>
    <row r="370" spans="1:31" x14ac:dyDescent="0.25">
      <c r="A370" s="34"/>
      <c r="B370" s="20"/>
      <c r="C370" s="20"/>
      <c r="D370" s="20"/>
      <c r="E370" s="23"/>
      <c r="F370" s="23"/>
      <c r="G370" s="20"/>
      <c r="H370" s="20"/>
      <c r="I370" s="20"/>
      <c r="J370" s="20"/>
      <c r="K370" s="20"/>
      <c r="L370" s="20"/>
      <c r="M370" s="20"/>
      <c r="N370" s="20"/>
      <c r="O370" s="20"/>
      <c r="P370" s="20"/>
      <c r="Q370" s="20"/>
      <c r="R370" s="20"/>
      <c r="S370" s="20"/>
      <c r="T370" s="20"/>
      <c r="U370" s="20"/>
      <c r="V370" s="20"/>
      <c r="W370" s="20"/>
      <c r="X370" s="20"/>
      <c r="Y370" s="20"/>
      <c r="Z370" s="29"/>
      <c r="AA370" s="20"/>
      <c r="AB370" s="20"/>
      <c r="AC370" s="20"/>
      <c r="AD370" s="20"/>
      <c r="AE370" s="20"/>
    </row>
    <row r="371" spans="1:31" x14ac:dyDescent="0.25">
      <c r="A371" s="34"/>
      <c r="B371" s="20"/>
      <c r="C371" s="20"/>
      <c r="D371" s="20"/>
      <c r="E371" s="23"/>
      <c r="F371" s="23"/>
      <c r="G371" s="20"/>
      <c r="H371" s="20"/>
      <c r="I371" s="20"/>
      <c r="J371" s="20"/>
      <c r="K371" s="20"/>
      <c r="L371" s="20"/>
      <c r="M371" s="20"/>
      <c r="N371" s="20"/>
      <c r="O371" s="20"/>
      <c r="P371" s="20"/>
      <c r="Q371" s="20"/>
      <c r="R371" s="20"/>
      <c r="S371" s="20"/>
      <c r="T371" s="20"/>
      <c r="U371" s="20"/>
      <c r="V371" s="20"/>
      <c r="W371" s="20"/>
      <c r="X371" s="20"/>
      <c r="Y371" s="20"/>
      <c r="Z371" s="29"/>
      <c r="AA371" s="20"/>
      <c r="AB371" s="20"/>
      <c r="AC371" s="20"/>
      <c r="AD371" s="20"/>
      <c r="AE371" s="20"/>
    </row>
    <row r="372" spans="1:31" x14ac:dyDescent="0.25">
      <c r="A372" s="34"/>
      <c r="B372" s="20"/>
      <c r="C372" s="20"/>
      <c r="D372" s="20"/>
      <c r="E372" s="23"/>
      <c r="F372" s="23"/>
      <c r="G372" s="20"/>
      <c r="H372" s="20"/>
      <c r="I372" s="20"/>
      <c r="J372" s="20"/>
      <c r="K372" s="20"/>
      <c r="L372" s="20"/>
      <c r="M372" s="20"/>
      <c r="N372" s="20"/>
      <c r="O372" s="20"/>
      <c r="P372" s="20"/>
      <c r="Q372" s="20"/>
      <c r="R372" s="20"/>
      <c r="S372" s="20"/>
      <c r="T372" s="20"/>
      <c r="U372" s="20"/>
      <c r="V372" s="20"/>
      <c r="W372" s="20"/>
      <c r="X372" s="20"/>
      <c r="Y372" s="20"/>
      <c r="Z372" s="29"/>
      <c r="AA372" s="20"/>
      <c r="AB372" s="20"/>
      <c r="AC372" s="20"/>
      <c r="AD372" s="20"/>
      <c r="AE372" s="20"/>
    </row>
    <row r="373" spans="1:31" x14ac:dyDescent="0.25">
      <c r="A373" s="34"/>
      <c r="B373" s="20"/>
      <c r="C373" s="20"/>
      <c r="D373" s="20"/>
      <c r="E373" s="23"/>
      <c r="F373" s="23"/>
      <c r="G373" s="20"/>
      <c r="H373" s="20"/>
      <c r="I373" s="20"/>
      <c r="J373" s="20"/>
      <c r="K373" s="20"/>
      <c r="L373" s="20"/>
      <c r="M373" s="20"/>
      <c r="N373" s="20"/>
      <c r="O373" s="20"/>
      <c r="P373" s="20"/>
      <c r="Q373" s="20"/>
      <c r="R373" s="20"/>
      <c r="S373" s="20"/>
      <c r="T373" s="20"/>
      <c r="U373" s="20"/>
      <c r="V373" s="20"/>
      <c r="W373" s="20"/>
      <c r="X373" s="20"/>
      <c r="Y373" s="20"/>
      <c r="Z373" s="29"/>
      <c r="AA373" s="20"/>
      <c r="AB373" s="20"/>
      <c r="AC373" s="20"/>
      <c r="AD373" s="20"/>
      <c r="AE373" s="20"/>
    </row>
    <row r="374" spans="1:31" x14ac:dyDescent="0.25">
      <c r="A374" s="34"/>
      <c r="B374" s="20"/>
      <c r="C374" s="20"/>
      <c r="D374" s="20"/>
      <c r="E374" s="23"/>
      <c r="F374" s="23"/>
      <c r="G374" s="20"/>
      <c r="H374" s="20"/>
      <c r="I374" s="20"/>
      <c r="J374" s="20"/>
      <c r="K374" s="20"/>
      <c r="L374" s="20"/>
      <c r="M374" s="20"/>
      <c r="N374" s="20"/>
      <c r="O374" s="20"/>
      <c r="P374" s="20"/>
      <c r="Q374" s="20"/>
      <c r="R374" s="20"/>
      <c r="S374" s="20"/>
      <c r="T374" s="20"/>
      <c r="U374" s="20"/>
      <c r="V374" s="20"/>
      <c r="W374" s="20"/>
      <c r="X374" s="20"/>
      <c r="Y374" s="20"/>
      <c r="Z374" s="29"/>
      <c r="AA374" s="20"/>
      <c r="AB374" s="20"/>
      <c r="AC374" s="20"/>
      <c r="AD374" s="20"/>
      <c r="AE374" s="20"/>
    </row>
    <row r="375" spans="1:31" x14ac:dyDescent="0.25">
      <c r="A375" s="34"/>
      <c r="B375" s="20"/>
      <c r="C375" s="20"/>
      <c r="D375" s="20"/>
      <c r="E375" s="23"/>
      <c r="F375" s="23"/>
      <c r="G375" s="20"/>
      <c r="H375" s="20"/>
      <c r="I375" s="20"/>
      <c r="J375" s="20"/>
      <c r="K375" s="20"/>
      <c r="L375" s="20"/>
      <c r="M375" s="20"/>
      <c r="N375" s="20"/>
      <c r="O375" s="20"/>
      <c r="P375" s="20"/>
      <c r="Q375" s="20"/>
      <c r="R375" s="20"/>
      <c r="S375" s="20"/>
      <c r="T375" s="20"/>
      <c r="U375" s="20"/>
      <c r="V375" s="20"/>
      <c r="W375" s="20"/>
      <c r="X375" s="20"/>
      <c r="Y375" s="20"/>
      <c r="Z375" s="29"/>
      <c r="AA375" s="20"/>
      <c r="AB375" s="20"/>
      <c r="AC375" s="20"/>
      <c r="AD375" s="20"/>
      <c r="AE375" s="20"/>
    </row>
    <row r="376" spans="1:31" x14ac:dyDescent="0.25">
      <c r="A376" s="34"/>
      <c r="B376" s="20"/>
      <c r="C376" s="20"/>
      <c r="D376" s="20"/>
      <c r="E376" s="23"/>
      <c r="F376" s="23"/>
      <c r="G376" s="20"/>
      <c r="H376" s="20"/>
      <c r="I376" s="20"/>
      <c r="J376" s="20"/>
      <c r="K376" s="20"/>
      <c r="L376" s="20"/>
      <c r="M376" s="20"/>
      <c r="N376" s="20"/>
      <c r="O376" s="20"/>
      <c r="P376" s="20"/>
      <c r="Q376" s="20"/>
      <c r="R376" s="20"/>
      <c r="S376" s="20"/>
      <c r="T376" s="20"/>
      <c r="U376" s="20"/>
      <c r="V376" s="20"/>
      <c r="W376" s="20"/>
      <c r="X376" s="20"/>
      <c r="Y376" s="20"/>
      <c r="Z376" s="29"/>
      <c r="AA376" s="20"/>
      <c r="AB376" s="20"/>
      <c r="AC376" s="20"/>
      <c r="AD376" s="20"/>
      <c r="AE376" s="20"/>
    </row>
    <row r="377" spans="1:31" x14ac:dyDescent="0.25">
      <c r="A377" s="34"/>
      <c r="B377" s="20"/>
      <c r="C377" s="20"/>
      <c r="D377" s="20"/>
      <c r="E377" s="23"/>
      <c r="F377" s="23"/>
      <c r="G377" s="20"/>
      <c r="H377" s="20"/>
      <c r="I377" s="20"/>
      <c r="J377" s="20"/>
      <c r="K377" s="20"/>
      <c r="L377" s="20"/>
      <c r="M377" s="20"/>
      <c r="N377" s="20"/>
      <c r="O377" s="20"/>
      <c r="P377" s="20"/>
      <c r="Q377" s="20"/>
      <c r="R377" s="20"/>
      <c r="S377" s="20"/>
      <c r="T377" s="20"/>
      <c r="U377" s="20"/>
      <c r="V377" s="20"/>
      <c r="W377" s="20"/>
      <c r="X377" s="20"/>
      <c r="Y377" s="20"/>
      <c r="Z377" s="29"/>
      <c r="AA377" s="20"/>
      <c r="AB377" s="20"/>
      <c r="AC377" s="20"/>
      <c r="AD377" s="20"/>
      <c r="AE377" s="20"/>
    </row>
    <row r="378" spans="1:31" x14ac:dyDescent="0.25">
      <c r="A378" s="34"/>
      <c r="B378" s="20"/>
      <c r="C378" s="20"/>
      <c r="D378" s="20"/>
      <c r="E378" s="23"/>
      <c r="F378" s="23"/>
      <c r="G378" s="20"/>
      <c r="H378" s="20"/>
      <c r="I378" s="20"/>
      <c r="J378" s="20"/>
      <c r="K378" s="20"/>
      <c r="L378" s="20"/>
      <c r="M378" s="20"/>
      <c r="N378" s="20"/>
      <c r="O378" s="20"/>
      <c r="P378" s="20"/>
      <c r="Q378" s="20"/>
      <c r="R378" s="20"/>
      <c r="S378" s="20"/>
      <c r="T378" s="20"/>
      <c r="U378" s="20"/>
      <c r="V378" s="20"/>
      <c r="W378" s="20"/>
      <c r="X378" s="20"/>
      <c r="Y378" s="20"/>
      <c r="Z378" s="29"/>
      <c r="AA378" s="20"/>
      <c r="AB378" s="20"/>
      <c r="AC378" s="20"/>
      <c r="AD378" s="20"/>
      <c r="AE378" s="20"/>
    </row>
    <row r="379" spans="1:31" x14ac:dyDescent="0.25">
      <c r="A379" s="34"/>
      <c r="B379" s="20"/>
      <c r="C379" s="20"/>
      <c r="D379" s="20"/>
      <c r="E379" s="23"/>
      <c r="F379" s="23"/>
      <c r="G379" s="20"/>
      <c r="H379" s="20"/>
      <c r="I379" s="20"/>
      <c r="J379" s="20"/>
      <c r="K379" s="20"/>
      <c r="L379" s="20"/>
      <c r="M379" s="20"/>
      <c r="N379" s="20"/>
      <c r="O379" s="20"/>
      <c r="P379" s="20"/>
      <c r="Q379" s="20"/>
      <c r="R379" s="20"/>
      <c r="S379" s="20"/>
      <c r="T379" s="20"/>
      <c r="U379" s="20"/>
      <c r="V379" s="20"/>
      <c r="W379" s="20"/>
      <c r="X379" s="20"/>
      <c r="Y379" s="20"/>
      <c r="Z379" s="29"/>
      <c r="AA379" s="20"/>
      <c r="AB379" s="20"/>
      <c r="AC379" s="20"/>
      <c r="AD379" s="20"/>
      <c r="AE379" s="20"/>
    </row>
    <row r="380" spans="1:31" x14ac:dyDescent="0.25">
      <c r="A380" s="34"/>
      <c r="B380" s="20"/>
      <c r="C380" s="20"/>
      <c r="D380" s="20"/>
      <c r="E380" s="23"/>
      <c r="F380" s="23"/>
      <c r="G380" s="20"/>
      <c r="H380" s="20"/>
      <c r="I380" s="20"/>
      <c r="J380" s="20"/>
      <c r="K380" s="20"/>
      <c r="L380" s="20"/>
      <c r="M380" s="20"/>
      <c r="N380" s="20"/>
      <c r="O380" s="20"/>
      <c r="P380" s="20"/>
      <c r="Q380" s="20"/>
      <c r="R380" s="20"/>
      <c r="S380" s="20"/>
      <c r="T380" s="20"/>
      <c r="U380" s="20"/>
      <c r="V380" s="20"/>
      <c r="W380" s="20"/>
      <c r="X380" s="20"/>
      <c r="Y380" s="20"/>
      <c r="Z380" s="29"/>
      <c r="AA380" s="20"/>
      <c r="AB380" s="20"/>
      <c r="AC380" s="20"/>
      <c r="AD380" s="20"/>
      <c r="AE380" s="20"/>
    </row>
    <row r="381" spans="1:31" x14ac:dyDescent="0.25">
      <c r="A381" s="34"/>
      <c r="B381" s="20"/>
      <c r="C381" s="20"/>
      <c r="D381" s="20"/>
      <c r="E381" s="23"/>
      <c r="F381" s="23"/>
      <c r="G381" s="20"/>
      <c r="H381" s="20"/>
      <c r="I381" s="20"/>
      <c r="J381" s="20"/>
      <c r="K381" s="20"/>
      <c r="L381" s="20"/>
      <c r="M381" s="20"/>
      <c r="N381" s="20"/>
      <c r="O381" s="20"/>
      <c r="P381" s="20"/>
      <c r="Q381" s="20"/>
      <c r="R381" s="20"/>
      <c r="S381" s="20"/>
      <c r="T381" s="20"/>
      <c r="U381" s="20"/>
      <c r="V381" s="20"/>
      <c r="W381" s="20"/>
      <c r="X381" s="20"/>
      <c r="Y381" s="20"/>
      <c r="Z381" s="29"/>
      <c r="AA381" s="20"/>
      <c r="AB381" s="20"/>
      <c r="AC381" s="20"/>
      <c r="AD381" s="20"/>
      <c r="AE381" s="20"/>
    </row>
    <row r="382" spans="1:31" x14ac:dyDescent="0.25">
      <c r="A382" s="34"/>
      <c r="B382" s="20"/>
      <c r="C382" s="20"/>
      <c r="D382" s="20"/>
      <c r="E382" s="23"/>
      <c r="F382" s="23"/>
      <c r="G382" s="20"/>
      <c r="H382" s="20"/>
      <c r="I382" s="20"/>
      <c r="J382" s="20"/>
      <c r="K382" s="20"/>
      <c r="L382" s="20"/>
      <c r="M382" s="20"/>
      <c r="N382" s="20"/>
      <c r="O382" s="20"/>
      <c r="P382" s="20"/>
      <c r="Q382" s="20"/>
      <c r="R382" s="20"/>
      <c r="S382" s="20"/>
      <c r="T382" s="20"/>
      <c r="U382" s="20"/>
      <c r="V382" s="20"/>
      <c r="W382" s="20"/>
      <c r="X382" s="20"/>
      <c r="Y382" s="20"/>
      <c r="Z382" s="29"/>
      <c r="AA382" s="20"/>
      <c r="AB382" s="20"/>
      <c r="AC382" s="20"/>
      <c r="AD382" s="20"/>
      <c r="AE382" s="20"/>
    </row>
    <row r="383" spans="1:31" x14ac:dyDescent="0.25">
      <c r="A383" s="34"/>
      <c r="B383" s="20"/>
      <c r="C383" s="20"/>
      <c r="D383" s="20"/>
      <c r="E383" s="23"/>
      <c r="F383" s="23"/>
      <c r="G383" s="20"/>
      <c r="H383" s="20"/>
      <c r="I383" s="20"/>
      <c r="J383" s="20"/>
      <c r="K383" s="20"/>
      <c r="L383" s="20"/>
      <c r="M383" s="20"/>
      <c r="N383" s="20"/>
      <c r="O383" s="20"/>
      <c r="P383" s="20"/>
      <c r="Q383" s="20"/>
      <c r="R383" s="20"/>
      <c r="S383" s="20"/>
      <c r="T383" s="20"/>
      <c r="U383" s="20"/>
      <c r="V383" s="20"/>
      <c r="W383" s="20"/>
      <c r="X383" s="20"/>
      <c r="Y383" s="20"/>
      <c r="Z383" s="29"/>
      <c r="AA383" s="20"/>
      <c r="AB383" s="20"/>
      <c r="AC383" s="20"/>
      <c r="AD383" s="20"/>
      <c r="AE383" s="20"/>
    </row>
    <row r="384" spans="1:31" x14ac:dyDescent="0.25">
      <c r="A384" s="34"/>
      <c r="B384" s="20"/>
      <c r="C384" s="20"/>
      <c r="D384" s="20"/>
      <c r="E384" s="23"/>
      <c r="F384" s="23"/>
      <c r="G384" s="20"/>
      <c r="H384" s="20"/>
      <c r="I384" s="20"/>
      <c r="J384" s="20"/>
      <c r="K384" s="20"/>
      <c r="L384" s="20"/>
      <c r="M384" s="20"/>
      <c r="N384" s="20"/>
      <c r="O384" s="20"/>
      <c r="P384" s="20"/>
      <c r="Q384" s="20"/>
      <c r="R384" s="20"/>
      <c r="S384" s="20"/>
      <c r="T384" s="20"/>
      <c r="U384" s="20"/>
      <c r="V384" s="20"/>
      <c r="W384" s="20"/>
      <c r="X384" s="20"/>
      <c r="Y384" s="20"/>
      <c r="Z384" s="29"/>
      <c r="AA384" s="20"/>
      <c r="AB384" s="20"/>
      <c r="AC384" s="20"/>
      <c r="AD384" s="20"/>
      <c r="AE384" s="20"/>
    </row>
    <row r="385" spans="1:31" x14ac:dyDescent="0.25">
      <c r="A385" s="34"/>
      <c r="B385" s="20"/>
      <c r="C385" s="20"/>
      <c r="D385" s="20"/>
      <c r="E385" s="23"/>
      <c r="F385" s="23"/>
      <c r="G385" s="20"/>
      <c r="H385" s="20"/>
      <c r="I385" s="20"/>
      <c r="J385" s="20"/>
      <c r="K385" s="20"/>
      <c r="L385" s="20"/>
      <c r="M385" s="20"/>
      <c r="N385" s="20"/>
      <c r="O385" s="20"/>
      <c r="P385" s="20"/>
      <c r="Q385" s="20"/>
      <c r="R385" s="20"/>
      <c r="S385" s="20"/>
      <c r="T385" s="20"/>
      <c r="U385" s="20"/>
      <c r="V385" s="20"/>
      <c r="W385" s="20"/>
      <c r="X385" s="20"/>
      <c r="Y385" s="20"/>
      <c r="Z385" s="29"/>
      <c r="AA385" s="20"/>
      <c r="AB385" s="20"/>
      <c r="AC385" s="20"/>
      <c r="AD385" s="20"/>
      <c r="AE385" s="20"/>
    </row>
    <row r="386" spans="1:31" x14ac:dyDescent="0.25">
      <c r="A386" s="34"/>
      <c r="B386" s="20"/>
      <c r="C386" s="20"/>
      <c r="D386" s="20"/>
      <c r="E386" s="23"/>
      <c r="F386" s="23"/>
      <c r="G386" s="20"/>
      <c r="H386" s="20"/>
      <c r="I386" s="20"/>
      <c r="J386" s="20"/>
      <c r="K386" s="20"/>
      <c r="L386" s="20"/>
      <c r="M386" s="20"/>
      <c r="N386" s="20"/>
      <c r="O386" s="20"/>
      <c r="P386" s="20"/>
      <c r="Q386" s="20"/>
      <c r="R386" s="20"/>
      <c r="S386" s="20"/>
      <c r="T386" s="20"/>
      <c r="U386" s="20"/>
      <c r="V386" s="20"/>
      <c r="W386" s="20"/>
      <c r="X386" s="20"/>
      <c r="Y386" s="20"/>
      <c r="Z386" s="29"/>
      <c r="AA386" s="20"/>
      <c r="AB386" s="20"/>
      <c r="AC386" s="20"/>
      <c r="AD386" s="20"/>
      <c r="AE386" s="20"/>
    </row>
    <row r="387" spans="1:31" x14ac:dyDescent="0.25">
      <c r="A387" s="34"/>
      <c r="B387" s="20"/>
      <c r="C387" s="20"/>
      <c r="D387" s="20"/>
      <c r="E387" s="23"/>
      <c r="F387" s="23"/>
      <c r="G387" s="20"/>
      <c r="H387" s="20"/>
      <c r="I387" s="20"/>
      <c r="J387" s="20"/>
      <c r="K387" s="20"/>
      <c r="L387" s="20"/>
      <c r="M387" s="20"/>
      <c r="N387" s="20"/>
      <c r="O387" s="20"/>
      <c r="P387" s="20"/>
      <c r="Q387" s="20"/>
      <c r="R387" s="20"/>
      <c r="S387" s="20"/>
      <c r="T387" s="20"/>
      <c r="U387" s="20"/>
      <c r="V387" s="20"/>
      <c r="W387" s="20"/>
      <c r="X387" s="20"/>
      <c r="Y387" s="20"/>
      <c r="Z387" s="29"/>
      <c r="AA387" s="20"/>
      <c r="AB387" s="20"/>
      <c r="AC387" s="20"/>
      <c r="AD387" s="20"/>
      <c r="AE387" s="20"/>
    </row>
    <row r="388" spans="1:31" x14ac:dyDescent="0.25">
      <c r="A388" s="34"/>
      <c r="B388" s="20"/>
      <c r="C388" s="20"/>
      <c r="D388" s="20"/>
      <c r="E388" s="23"/>
      <c r="F388" s="23"/>
      <c r="G388" s="20"/>
      <c r="H388" s="20"/>
      <c r="I388" s="20"/>
      <c r="J388" s="20"/>
      <c r="K388" s="20"/>
      <c r="L388" s="20"/>
      <c r="M388" s="20"/>
      <c r="N388" s="20"/>
      <c r="O388" s="20"/>
      <c r="P388" s="20"/>
      <c r="Q388" s="20"/>
      <c r="R388" s="20"/>
      <c r="S388" s="20"/>
      <c r="T388" s="20"/>
      <c r="U388" s="20"/>
      <c r="V388" s="20"/>
      <c r="W388" s="20"/>
      <c r="X388" s="20"/>
      <c r="Y388" s="20"/>
      <c r="Z388" s="29"/>
      <c r="AA388" s="20"/>
      <c r="AB388" s="20"/>
      <c r="AC388" s="20"/>
      <c r="AD388" s="20"/>
      <c r="AE388" s="20"/>
    </row>
    <row r="389" spans="1:31" x14ac:dyDescent="0.25">
      <c r="A389" s="34"/>
      <c r="B389" s="20"/>
      <c r="C389" s="20"/>
      <c r="D389" s="20"/>
      <c r="E389" s="23"/>
      <c r="F389" s="23"/>
      <c r="G389" s="20"/>
      <c r="H389" s="20"/>
      <c r="I389" s="20"/>
      <c r="J389" s="20"/>
      <c r="K389" s="20"/>
      <c r="L389" s="20"/>
      <c r="M389" s="20"/>
      <c r="N389" s="20"/>
      <c r="O389" s="20"/>
      <c r="P389" s="20"/>
      <c r="Q389" s="20"/>
      <c r="R389" s="20"/>
      <c r="S389" s="20"/>
      <c r="T389" s="20"/>
      <c r="U389" s="20"/>
      <c r="V389" s="20"/>
      <c r="W389" s="20"/>
      <c r="X389" s="20"/>
      <c r="Y389" s="20"/>
      <c r="Z389" s="29"/>
      <c r="AA389" s="20"/>
      <c r="AB389" s="20"/>
      <c r="AC389" s="20"/>
      <c r="AD389" s="20"/>
      <c r="AE389" s="20"/>
    </row>
    <row r="390" spans="1:31" x14ac:dyDescent="0.25">
      <c r="A390" s="34"/>
      <c r="B390" s="20"/>
      <c r="C390" s="20"/>
      <c r="D390" s="20"/>
      <c r="E390" s="23"/>
      <c r="F390" s="23"/>
      <c r="G390" s="20"/>
      <c r="H390" s="20"/>
      <c r="I390" s="20"/>
      <c r="J390" s="20"/>
      <c r="K390" s="20"/>
      <c r="L390" s="20"/>
      <c r="M390" s="20"/>
      <c r="N390" s="20"/>
      <c r="O390" s="20"/>
      <c r="P390" s="20"/>
      <c r="Q390" s="20"/>
      <c r="R390" s="20"/>
      <c r="S390" s="20"/>
      <c r="T390" s="20"/>
      <c r="U390" s="20"/>
      <c r="V390" s="20"/>
      <c r="W390" s="20"/>
      <c r="X390" s="20"/>
      <c r="Y390" s="20"/>
      <c r="Z390" s="29"/>
      <c r="AA390" s="20"/>
      <c r="AB390" s="20"/>
      <c r="AC390" s="20"/>
      <c r="AD390" s="20"/>
      <c r="AE390" s="20"/>
    </row>
    <row r="391" spans="1:31" x14ac:dyDescent="0.25">
      <c r="A391" s="34"/>
      <c r="B391" s="20"/>
      <c r="C391" s="20"/>
      <c r="D391" s="20"/>
      <c r="E391" s="23"/>
      <c r="F391" s="23"/>
      <c r="G391" s="20"/>
      <c r="H391" s="20"/>
      <c r="I391" s="20"/>
      <c r="J391" s="20"/>
      <c r="K391" s="20"/>
      <c r="L391" s="20"/>
      <c r="M391" s="20"/>
      <c r="N391" s="20"/>
      <c r="O391" s="20"/>
      <c r="P391" s="20"/>
      <c r="Q391" s="20"/>
      <c r="R391" s="20"/>
      <c r="S391" s="20"/>
      <c r="T391" s="20"/>
      <c r="U391" s="20"/>
      <c r="V391" s="20"/>
      <c r="W391" s="20"/>
      <c r="X391" s="20"/>
      <c r="Y391" s="20"/>
      <c r="Z391" s="29"/>
      <c r="AA391" s="20"/>
      <c r="AB391" s="20"/>
      <c r="AC391" s="20"/>
      <c r="AD391" s="20"/>
      <c r="AE391" s="20"/>
    </row>
    <row r="392" spans="1:31" x14ac:dyDescent="0.25">
      <c r="A392" s="34"/>
      <c r="B392" s="20"/>
      <c r="C392" s="20"/>
      <c r="D392" s="20"/>
      <c r="E392" s="23"/>
      <c r="F392" s="23"/>
      <c r="G392" s="20"/>
      <c r="H392" s="20"/>
      <c r="I392" s="20"/>
      <c r="J392" s="20"/>
      <c r="K392" s="20"/>
      <c r="L392" s="20"/>
      <c r="M392" s="20"/>
      <c r="N392" s="20"/>
      <c r="O392" s="20"/>
      <c r="P392" s="20"/>
      <c r="Q392" s="20"/>
      <c r="R392" s="20"/>
      <c r="S392" s="20"/>
      <c r="T392" s="20"/>
      <c r="U392" s="20"/>
      <c r="V392" s="20"/>
      <c r="W392" s="20"/>
      <c r="X392" s="20"/>
      <c r="Y392" s="20"/>
      <c r="Z392" s="29"/>
      <c r="AA392" s="20"/>
      <c r="AB392" s="20"/>
      <c r="AC392" s="20"/>
      <c r="AD392" s="20"/>
      <c r="AE392" s="20"/>
    </row>
    <row r="393" spans="1:31" x14ac:dyDescent="0.25">
      <c r="A393" s="34"/>
      <c r="B393" s="20"/>
      <c r="C393" s="20"/>
      <c r="D393" s="20"/>
      <c r="E393" s="23"/>
      <c r="F393" s="23"/>
      <c r="G393" s="20"/>
      <c r="H393" s="20"/>
      <c r="I393" s="20"/>
      <c r="J393" s="20"/>
      <c r="K393" s="20"/>
      <c r="L393" s="20"/>
      <c r="M393" s="20"/>
      <c r="N393" s="20"/>
      <c r="O393" s="20"/>
      <c r="P393" s="20"/>
      <c r="Q393" s="20"/>
      <c r="R393" s="20"/>
      <c r="S393" s="20"/>
      <c r="T393" s="20"/>
      <c r="U393" s="20"/>
      <c r="V393" s="20"/>
      <c r="W393" s="20"/>
      <c r="X393" s="20"/>
      <c r="Y393" s="20"/>
      <c r="Z393" s="29"/>
      <c r="AA393" s="20"/>
      <c r="AB393" s="20"/>
      <c r="AC393" s="20"/>
      <c r="AD393" s="20"/>
      <c r="AE393" s="20"/>
    </row>
    <row r="394" spans="1:31" x14ac:dyDescent="0.25">
      <c r="A394" s="34"/>
      <c r="B394" s="20"/>
      <c r="C394" s="20"/>
      <c r="D394" s="20"/>
      <c r="E394" s="23"/>
      <c r="F394" s="23"/>
      <c r="G394" s="20"/>
      <c r="H394" s="20"/>
      <c r="I394" s="20"/>
      <c r="J394" s="20"/>
      <c r="K394" s="20"/>
      <c r="L394" s="20"/>
      <c r="M394" s="20"/>
      <c r="N394" s="20"/>
      <c r="O394" s="20"/>
      <c r="P394" s="20"/>
      <c r="Q394" s="20"/>
      <c r="R394" s="20"/>
      <c r="S394" s="20"/>
      <c r="T394" s="20"/>
      <c r="U394" s="20"/>
      <c r="V394" s="20"/>
      <c r="W394" s="20"/>
      <c r="X394" s="20"/>
      <c r="Y394" s="20"/>
      <c r="Z394" s="29"/>
      <c r="AA394" s="20"/>
      <c r="AB394" s="20"/>
      <c r="AC394" s="20"/>
      <c r="AD394" s="20"/>
      <c r="AE394" s="20"/>
    </row>
    <row r="395" spans="1:31" x14ac:dyDescent="0.25">
      <c r="A395" s="34"/>
      <c r="B395" s="20"/>
      <c r="C395" s="20"/>
      <c r="D395" s="20"/>
      <c r="E395" s="23"/>
      <c r="F395" s="23"/>
      <c r="G395" s="20"/>
      <c r="H395" s="20"/>
      <c r="I395" s="20"/>
      <c r="J395" s="20"/>
      <c r="K395" s="20"/>
      <c r="L395" s="20"/>
      <c r="M395" s="20"/>
      <c r="N395" s="20"/>
      <c r="O395" s="20"/>
      <c r="P395" s="20"/>
      <c r="Q395" s="20"/>
      <c r="R395" s="20"/>
      <c r="S395" s="20"/>
      <c r="T395" s="20"/>
      <c r="U395" s="20"/>
      <c r="V395" s="20"/>
      <c r="W395" s="20"/>
      <c r="X395" s="20"/>
      <c r="Y395" s="20"/>
      <c r="Z395" s="29"/>
      <c r="AA395" s="20"/>
      <c r="AB395" s="20"/>
      <c r="AC395" s="20"/>
      <c r="AD395" s="20"/>
      <c r="AE395" s="20"/>
    </row>
    <row r="396" spans="1:31" x14ac:dyDescent="0.25">
      <c r="A396" s="34"/>
      <c r="B396" s="20"/>
      <c r="C396" s="20"/>
      <c r="D396" s="20"/>
      <c r="E396" s="23"/>
      <c r="F396" s="23"/>
      <c r="G396" s="20"/>
      <c r="H396" s="20"/>
      <c r="I396" s="20"/>
      <c r="J396" s="20"/>
      <c r="K396" s="20"/>
      <c r="L396" s="20"/>
      <c r="M396" s="20"/>
      <c r="N396" s="20"/>
      <c r="O396" s="20"/>
      <c r="P396" s="20"/>
      <c r="Q396" s="20"/>
      <c r="R396" s="20"/>
      <c r="S396" s="20"/>
      <c r="T396" s="20"/>
      <c r="U396" s="20"/>
      <c r="V396" s="20"/>
      <c r="W396" s="20"/>
      <c r="X396" s="20"/>
      <c r="Y396" s="20"/>
      <c r="Z396" s="29"/>
      <c r="AA396" s="20"/>
      <c r="AB396" s="20"/>
      <c r="AC396" s="20"/>
      <c r="AD396" s="20"/>
      <c r="AE396" s="20"/>
    </row>
    <row r="397" spans="1:31" x14ac:dyDescent="0.25">
      <c r="A397" s="34"/>
      <c r="B397" s="20"/>
      <c r="C397" s="20"/>
      <c r="D397" s="20"/>
      <c r="E397" s="23"/>
      <c r="F397" s="23"/>
      <c r="G397" s="20"/>
      <c r="H397" s="20"/>
      <c r="I397" s="20"/>
      <c r="J397" s="20"/>
      <c r="K397" s="20"/>
      <c r="L397" s="20"/>
      <c r="M397" s="20"/>
      <c r="N397" s="20"/>
      <c r="O397" s="20"/>
      <c r="P397" s="20"/>
      <c r="Q397" s="20"/>
      <c r="R397" s="20"/>
      <c r="S397" s="20"/>
      <c r="T397" s="20"/>
      <c r="U397" s="20"/>
      <c r="V397" s="20"/>
      <c r="W397" s="20"/>
      <c r="X397" s="20"/>
      <c r="Y397" s="20"/>
      <c r="Z397" s="29"/>
      <c r="AA397" s="20"/>
      <c r="AB397" s="20"/>
      <c r="AC397" s="20"/>
      <c r="AD397" s="20"/>
      <c r="AE397" s="20"/>
    </row>
    <row r="398" spans="1:31" x14ac:dyDescent="0.25">
      <c r="A398" s="34"/>
      <c r="B398" s="20"/>
      <c r="C398" s="20"/>
      <c r="D398" s="20"/>
      <c r="E398" s="23"/>
      <c r="F398" s="23"/>
      <c r="G398" s="20"/>
      <c r="H398" s="20"/>
      <c r="I398" s="20"/>
      <c r="J398" s="20"/>
      <c r="K398" s="20"/>
      <c r="L398" s="20"/>
      <c r="M398" s="20"/>
      <c r="N398" s="20"/>
      <c r="O398" s="20"/>
      <c r="P398" s="20"/>
      <c r="Q398" s="20"/>
      <c r="R398" s="20"/>
      <c r="S398" s="20"/>
      <c r="T398" s="20"/>
      <c r="U398" s="20"/>
      <c r="V398" s="20"/>
      <c r="W398" s="20"/>
      <c r="X398" s="20"/>
      <c r="Y398" s="20"/>
      <c r="Z398" s="29"/>
      <c r="AA398" s="20"/>
      <c r="AB398" s="20"/>
      <c r="AC398" s="20"/>
      <c r="AD398" s="20"/>
      <c r="AE398" s="20"/>
    </row>
    <row r="399" spans="1:31" x14ac:dyDescent="0.25">
      <c r="A399" s="34"/>
      <c r="B399" s="20"/>
      <c r="C399" s="20"/>
      <c r="D399" s="20"/>
      <c r="E399" s="23"/>
      <c r="F399" s="23"/>
      <c r="G399" s="20"/>
      <c r="H399" s="20"/>
      <c r="I399" s="20"/>
      <c r="J399" s="20"/>
      <c r="K399" s="20"/>
      <c r="L399" s="20"/>
      <c r="M399" s="20"/>
      <c r="N399" s="20"/>
      <c r="O399" s="20"/>
      <c r="P399" s="20"/>
      <c r="Q399" s="20"/>
      <c r="R399" s="20"/>
      <c r="S399" s="20"/>
      <c r="T399" s="20"/>
      <c r="U399" s="20"/>
      <c r="V399" s="20"/>
      <c r="W399" s="20"/>
      <c r="X399" s="20"/>
      <c r="Y399" s="20"/>
      <c r="Z399" s="29"/>
      <c r="AA399" s="20"/>
      <c r="AB399" s="20"/>
      <c r="AC399" s="20"/>
      <c r="AD399" s="20"/>
      <c r="AE399" s="20"/>
    </row>
    <row r="400" spans="1:31" x14ac:dyDescent="0.25">
      <c r="A400" s="34"/>
      <c r="B400" s="20"/>
      <c r="C400" s="20"/>
      <c r="D400" s="20"/>
      <c r="E400" s="23"/>
      <c r="F400" s="23"/>
      <c r="G400" s="20"/>
      <c r="H400" s="20"/>
      <c r="I400" s="20"/>
      <c r="J400" s="20"/>
      <c r="K400" s="20"/>
      <c r="L400" s="20"/>
      <c r="M400" s="20"/>
      <c r="N400" s="20"/>
      <c r="O400" s="20"/>
      <c r="P400" s="20"/>
      <c r="Q400" s="20"/>
      <c r="R400" s="20"/>
      <c r="S400" s="20"/>
      <c r="T400" s="20"/>
      <c r="U400" s="20"/>
      <c r="V400" s="20"/>
      <c r="W400" s="20"/>
      <c r="X400" s="20"/>
      <c r="Y400" s="20"/>
      <c r="Z400" s="29"/>
      <c r="AA400" s="20"/>
      <c r="AB400" s="20"/>
      <c r="AC400" s="20"/>
      <c r="AD400" s="20"/>
      <c r="AE400" s="20"/>
    </row>
    <row r="401" spans="1:31" x14ac:dyDescent="0.25">
      <c r="A401" s="34"/>
      <c r="B401" s="20"/>
      <c r="C401" s="20"/>
      <c r="D401" s="20"/>
      <c r="E401" s="23"/>
      <c r="F401" s="23"/>
      <c r="G401" s="20"/>
      <c r="H401" s="20"/>
      <c r="I401" s="20"/>
      <c r="J401" s="20"/>
      <c r="K401" s="20"/>
      <c r="L401" s="20"/>
      <c r="M401" s="20"/>
      <c r="N401" s="20"/>
      <c r="O401" s="20"/>
      <c r="P401" s="20"/>
      <c r="Q401" s="20"/>
      <c r="R401" s="20"/>
      <c r="S401" s="20"/>
      <c r="T401" s="20"/>
      <c r="U401" s="20"/>
      <c r="V401" s="20"/>
      <c r="W401" s="20"/>
      <c r="X401" s="20"/>
      <c r="Y401" s="20"/>
      <c r="Z401" s="29"/>
      <c r="AA401" s="20"/>
      <c r="AB401" s="20"/>
      <c r="AC401" s="20"/>
      <c r="AD401" s="20"/>
      <c r="AE401" s="20"/>
    </row>
    <row r="402" spans="1:31" x14ac:dyDescent="0.25">
      <c r="A402" s="34"/>
      <c r="B402" s="20"/>
      <c r="C402" s="20"/>
      <c r="D402" s="20"/>
      <c r="E402" s="23"/>
      <c r="F402" s="23"/>
      <c r="G402" s="20"/>
      <c r="H402" s="20"/>
      <c r="I402" s="20"/>
      <c r="J402" s="20"/>
      <c r="K402" s="20"/>
      <c r="L402" s="20"/>
      <c r="M402" s="20"/>
      <c r="N402" s="20"/>
      <c r="O402" s="20"/>
      <c r="P402" s="20"/>
      <c r="Q402" s="20"/>
      <c r="R402" s="20"/>
      <c r="S402" s="20"/>
      <c r="T402" s="20"/>
      <c r="U402" s="20"/>
      <c r="V402" s="20"/>
      <c r="W402" s="20"/>
      <c r="X402" s="20"/>
      <c r="Y402" s="20"/>
      <c r="Z402" s="29"/>
      <c r="AA402" s="20"/>
      <c r="AB402" s="20"/>
      <c r="AC402" s="20"/>
      <c r="AD402" s="20"/>
      <c r="AE402" s="20"/>
    </row>
    <row r="403" spans="1:31" x14ac:dyDescent="0.25">
      <c r="A403" s="34"/>
      <c r="B403" s="20"/>
      <c r="C403" s="20"/>
      <c r="D403" s="20"/>
      <c r="E403" s="23"/>
      <c r="F403" s="23"/>
      <c r="G403" s="20"/>
      <c r="H403" s="20"/>
      <c r="I403" s="20"/>
      <c r="J403" s="20"/>
      <c r="K403" s="20"/>
      <c r="L403" s="20"/>
      <c r="M403" s="20"/>
      <c r="N403" s="20"/>
      <c r="O403" s="20"/>
      <c r="P403" s="20"/>
      <c r="Q403" s="20"/>
      <c r="R403" s="20"/>
      <c r="S403" s="20"/>
      <c r="T403" s="20"/>
      <c r="U403" s="20"/>
      <c r="V403" s="20"/>
      <c r="W403" s="20"/>
      <c r="X403" s="20"/>
      <c r="Y403" s="20"/>
      <c r="Z403" s="29"/>
      <c r="AA403" s="20"/>
      <c r="AB403" s="20"/>
      <c r="AC403" s="20"/>
      <c r="AD403" s="20"/>
      <c r="AE403" s="20"/>
    </row>
    <row r="404" spans="1:31" x14ac:dyDescent="0.25">
      <c r="A404" s="34"/>
      <c r="B404" s="20"/>
      <c r="C404" s="20"/>
      <c r="D404" s="20"/>
      <c r="E404" s="23"/>
      <c r="F404" s="23"/>
      <c r="G404" s="20"/>
      <c r="H404" s="20"/>
      <c r="I404" s="20"/>
      <c r="J404" s="20"/>
      <c r="K404" s="20"/>
      <c r="L404" s="20"/>
      <c r="M404" s="20"/>
      <c r="N404" s="20"/>
      <c r="O404" s="20"/>
      <c r="P404" s="20"/>
      <c r="Q404" s="20"/>
      <c r="R404" s="20"/>
      <c r="S404" s="20"/>
      <c r="T404" s="20"/>
      <c r="U404" s="20"/>
      <c r="V404" s="20"/>
      <c r="W404" s="20"/>
      <c r="X404" s="20"/>
      <c r="Y404" s="20"/>
      <c r="Z404" s="29"/>
      <c r="AA404" s="20"/>
      <c r="AB404" s="20"/>
      <c r="AC404" s="20"/>
      <c r="AD404" s="20"/>
      <c r="AE404" s="20"/>
    </row>
    <row r="405" spans="1:31" x14ac:dyDescent="0.25">
      <c r="A405" s="34"/>
      <c r="B405" s="20"/>
      <c r="C405" s="20"/>
      <c r="D405" s="20"/>
      <c r="E405" s="23"/>
      <c r="F405" s="23"/>
      <c r="G405" s="20"/>
      <c r="H405" s="20"/>
      <c r="I405" s="20"/>
      <c r="J405" s="20"/>
      <c r="K405" s="20"/>
      <c r="L405" s="20"/>
      <c r="M405" s="20"/>
      <c r="N405" s="20"/>
      <c r="O405" s="20"/>
      <c r="P405" s="20"/>
      <c r="Q405" s="20"/>
      <c r="R405" s="20"/>
      <c r="S405" s="20"/>
      <c r="T405" s="20"/>
      <c r="U405" s="20"/>
      <c r="V405" s="20"/>
      <c r="W405" s="20"/>
      <c r="X405" s="20"/>
      <c r="Y405" s="20"/>
      <c r="Z405" s="29"/>
      <c r="AA405" s="20"/>
      <c r="AB405" s="20"/>
      <c r="AC405" s="20"/>
      <c r="AD405" s="20"/>
      <c r="AE405" s="20"/>
    </row>
    <row r="406" spans="1:31" x14ac:dyDescent="0.25">
      <c r="A406" s="34"/>
      <c r="B406" s="20"/>
      <c r="C406" s="20"/>
      <c r="D406" s="20"/>
      <c r="E406" s="23"/>
      <c r="F406" s="23"/>
      <c r="G406" s="20"/>
      <c r="H406" s="20"/>
      <c r="I406" s="20"/>
      <c r="J406" s="20"/>
      <c r="K406" s="20"/>
      <c r="L406" s="20"/>
      <c r="M406" s="20"/>
      <c r="N406" s="20"/>
      <c r="O406" s="20"/>
      <c r="P406" s="20"/>
      <c r="Q406" s="20"/>
      <c r="R406" s="20"/>
      <c r="S406" s="20"/>
      <c r="T406" s="20"/>
      <c r="U406" s="20"/>
      <c r="V406" s="20"/>
      <c r="W406" s="20"/>
      <c r="X406" s="20"/>
      <c r="Y406" s="20"/>
      <c r="Z406" s="29"/>
      <c r="AA406" s="20"/>
      <c r="AB406" s="20"/>
      <c r="AC406" s="20"/>
      <c r="AD406" s="20"/>
      <c r="AE406" s="20"/>
    </row>
    <row r="407" spans="1:31" x14ac:dyDescent="0.25">
      <c r="A407" s="34"/>
      <c r="B407" s="20"/>
      <c r="C407" s="20"/>
      <c r="D407" s="20"/>
      <c r="E407" s="23"/>
      <c r="F407" s="23"/>
      <c r="G407" s="20"/>
      <c r="H407" s="20"/>
      <c r="I407" s="20"/>
      <c r="J407" s="20"/>
      <c r="K407" s="20"/>
      <c r="L407" s="20"/>
      <c r="M407" s="20"/>
      <c r="N407" s="20"/>
      <c r="O407" s="20"/>
      <c r="P407" s="20"/>
      <c r="Q407" s="20"/>
      <c r="R407" s="20"/>
      <c r="S407" s="20"/>
      <c r="T407" s="20"/>
      <c r="U407" s="20"/>
      <c r="V407" s="20"/>
      <c r="W407" s="20"/>
      <c r="X407" s="20"/>
      <c r="Y407" s="20"/>
      <c r="Z407" s="29"/>
      <c r="AA407" s="20"/>
      <c r="AB407" s="20"/>
      <c r="AC407" s="20"/>
      <c r="AD407" s="20"/>
      <c r="AE407" s="20"/>
    </row>
    <row r="408" spans="1:31" x14ac:dyDescent="0.25">
      <c r="A408" s="34"/>
      <c r="B408" s="20"/>
      <c r="C408" s="20"/>
      <c r="D408" s="20"/>
      <c r="E408" s="23"/>
      <c r="F408" s="23"/>
      <c r="G408" s="20"/>
      <c r="H408" s="20"/>
      <c r="I408" s="20"/>
      <c r="J408" s="20"/>
      <c r="K408" s="20"/>
      <c r="L408" s="20"/>
      <c r="M408" s="20"/>
      <c r="N408" s="20"/>
      <c r="O408" s="20"/>
      <c r="P408" s="20"/>
      <c r="Q408" s="20"/>
      <c r="R408" s="20"/>
      <c r="S408" s="20"/>
      <c r="T408" s="20"/>
      <c r="U408" s="20"/>
      <c r="V408" s="20"/>
      <c r="W408" s="20"/>
      <c r="X408" s="20"/>
      <c r="Y408" s="20"/>
      <c r="Z408" s="29"/>
      <c r="AA408" s="20"/>
      <c r="AB408" s="20"/>
      <c r="AC408" s="20"/>
      <c r="AD408" s="20"/>
      <c r="AE408" s="20"/>
    </row>
    <row r="409" spans="1:31" x14ac:dyDescent="0.25">
      <c r="A409" s="34"/>
      <c r="B409" s="20"/>
      <c r="C409" s="20"/>
      <c r="D409" s="20"/>
      <c r="E409" s="23"/>
      <c r="F409" s="23"/>
      <c r="G409" s="20"/>
      <c r="H409" s="20"/>
      <c r="I409" s="20"/>
      <c r="J409" s="20"/>
      <c r="K409" s="20"/>
      <c r="L409" s="20"/>
      <c r="M409" s="20"/>
      <c r="N409" s="20"/>
      <c r="O409" s="20"/>
      <c r="P409" s="20"/>
      <c r="Q409" s="20"/>
      <c r="R409" s="20"/>
      <c r="S409" s="20"/>
      <c r="T409" s="20"/>
      <c r="U409" s="20"/>
      <c r="V409" s="20"/>
      <c r="W409" s="20"/>
      <c r="X409" s="20"/>
      <c r="Y409" s="20"/>
      <c r="Z409" s="29"/>
      <c r="AA409" s="20"/>
      <c r="AB409" s="20"/>
      <c r="AC409" s="20"/>
      <c r="AD409" s="20"/>
      <c r="AE409" s="20"/>
    </row>
    <row r="410" spans="1:31" x14ac:dyDescent="0.25">
      <c r="A410" s="34"/>
      <c r="B410" s="20"/>
      <c r="C410" s="20"/>
      <c r="D410" s="20"/>
      <c r="E410" s="23"/>
      <c r="F410" s="23"/>
      <c r="G410" s="20"/>
      <c r="H410" s="20"/>
      <c r="I410" s="20"/>
      <c r="J410" s="20"/>
      <c r="K410" s="20"/>
      <c r="L410" s="20"/>
      <c r="M410" s="20"/>
      <c r="N410" s="20"/>
      <c r="O410" s="20"/>
      <c r="P410" s="20"/>
      <c r="Q410" s="20"/>
      <c r="R410" s="20"/>
      <c r="S410" s="20"/>
      <c r="T410" s="20"/>
      <c r="U410" s="20"/>
      <c r="V410" s="20"/>
      <c r="W410" s="20"/>
      <c r="X410" s="20"/>
      <c r="Y410" s="20"/>
      <c r="Z410" s="29"/>
      <c r="AA410" s="20"/>
      <c r="AB410" s="20"/>
      <c r="AC410" s="20"/>
      <c r="AD410" s="20"/>
      <c r="AE410" s="20"/>
    </row>
    <row r="411" spans="1:31" x14ac:dyDescent="0.25">
      <c r="A411" s="34"/>
      <c r="B411" s="20"/>
      <c r="C411" s="20"/>
      <c r="D411" s="20"/>
      <c r="E411" s="23"/>
      <c r="F411" s="23"/>
      <c r="G411" s="20"/>
      <c r="H411" s="20"/>
      <c r="I411" s="20"/>
      <c r="J411" s="20"/>
      <c r="K411" s="20"/>
      <c r="L411" s="20"/>
      <c r="M411" s="20"/>
      <c r="N411" s="20"/>
      <c r="O411" s="20"/>
      <c r="P411" s="20"/>
      <c r="Q411" s="20"/>
      <c r="R411" s="20"/>
      <c r="S411" s="20"/>
      <c r="T411" s="20"/>
      <c r="U411" s="20"/>
      <c r="V411" s="20"/>
      <c r="W411" s="20"/>
      <c r="X411" s="20"/>
      <c r="Y411" s="20"/>
      <c r="Z411" s="29"/>
      <c r="AA411" s="20"/>
      <c r="AB411" s="20"/>
      <c r="AC411" s="20"/>
      <c r="AD411" s="20"/>
      <c r="AE411" s="20"/>
    </row>
    <row r="412" spans="1:31" x14ac:dyDescent="0.25">
      <c r="A412" s="34"/>
      <c r="B412" s="20"/>
      <c r="C412" s="20"/>
      <c r="D412" s="20"/>
      <c r="E412" s="23"/>
      <c r="F412" s="23"/>
      <c r="G412" s="20"/>
      <c r="H412" s="20"/>
      <c r="I412" s="20"/>
      <c r="J412" s="20"/>
      <c r="K412" s="20"/>
      <c r="L412" s="20"/>
      <c r="M412" s="20"/>
      <c r="N412" s="20"/>
      <c r="O412" s="20"/>
      <c r="P412" s="20"/>
      <c r="Q412" s="20"/>
      <c r="R412" s="20"/>
      <c r="S412" s="20"/>
      <c r="T412" s="20"/>
      <c r="U412" s="20"/>
      <c r="V412" s="20"/>
      <c r="W412" s="20"/>
      <c r="X412" s="20"/>
      <c r="Y412" s="20"/>
      <c r="Z412" s="29"/>
      <c r="AA412" s="20"/>
      <c r="AB412" s="20"/>
      <c r="AC412" s="20"/>
      <c r="AD412" s="20"/>
      <c r="AE412" s="20"/>
    </row>
    <row r="413" spans="1:31" x14ac:dyDescent="0.25">
      <c r="A413" s="34"/>
      <c r="B413" s="20"/>
      <c r="C413" s="20"/>
      <c r="D413" s="20"/>
      <c r="E413" s="23"/>
      <c r="F413" s="23"/>
      <c r="G413" s="20"/>
      <c r="H413" s="20"/>
      <c r="I413" s="20"/>
      <c r="J413" s="20"/>
      <c r="K413" s="20"/>
      <c r="L413" s="20"/>
      <c r="M413" s="20"/>
      <c r="N413" s="20"/>
      <c r="O413" s="20"/>
      <c r="P413" s="20"/>
      <c r="Q413" s="20"/>
      <c r="R413" s="20"/>
      <c r="S413" s="20"/>
      <c r="T413" s="20"/>
      <c r="U413" s="20"/>
      <c r="V413" s="20"/>
      <c r="W413" s="20"/>
      <c r="X413" s="20"/>
      <c r="Y413" s="20"/>
      <c r="Z413" s="29"/>
      <c r="AA413" s="20"/>
      <c r="AB413" s="20"/>
      <c r="AC413" s="20"/>
      <c r="AD413" s="20"/>
      <c r="AE413" s="20"/>
    </row>
    <row r="414" spans="1:31" x14ac:dyDescent="0.25">
      <c r="A414" s="34"/>
      <c r="B414" s="20"/>
      <c r="C414" s="20"/>
      <c r="D414" s="20"/>
      <c r="E414" s="23"/>
      <c r="F414" s="23"/>
      <c r="G414" s="20"/>
      <c r="H414" s="20"/>
      <c r="I414" s="20"/>
      <c r="J414" s="20"/>
      <c r="K414" s="20"/>
      <c r="L414" s="20"/>
      <c r="M414" s="20"/>
      <c r="N414" s="20"/>
      <c r="O414" s="20"/>
      <c r="P414" s="20"/>
      <c r="Q414" s="20"/>
      <c r="R414" s="20"/>
      <c r="S414" s="20"/>
      <c r="T414" s="20"/>
      <c r="U414" s="20"/>
      <c r="V414" s="20"/>
      <c r="W414" s="20"/>
      <c r="X414" s="20"/>
      <c r="Y414" s="20"/>
      <c r="Z414" s="29"/>
      <c r="AA414" s="20"/>
      <c r="AB414" s="20"/>
      <c r="AC414" s="20"/>
      <c r="AD414" s="20"/>
      <c r="AE414" s="20"/>
    </row>
    <row r="415" spans="1:31" x14ac:dyDescent="0.25">
      <c r="A415" s="34"/>
      <c r="B415" s="20"/>
      <c r="C415" s="20"/>
      <c r="D415" s="20"/>
      <c r="E415" s="23"/>
      <c r="F415" s="23"/>
      <c r="G415" s="20"/>
      <c r="H415" s="20"/>
      <c r="I415" s="20"/>
      <c r="J415" s="20"/>
      <c r="K415" s="20"/>
      <c r="L415" s="20"/>
      <c r="M415" s="20"/>
      <c r="N415" s="20"/>
      <c r="O415" s="20"/>
      <c r="P415" s="20"/>
      <c r="Q415" s="20"/>
      <c r="R415" s="20"/>
      <c r="S415" s="20"/>
      <c r="T415" s="20"/>
      <c r="U415" s="20"/>
      <c r="V415" s="20"/>
      <c r="W415" s="20"/>
      <c r="X415" s="20"/>
      <c r="Y415" s="20"/>
      <c r="Z415" s="29"/>
      <c r="AA415" s="20"/>
      <c r="AB415" s="20"/>
      <c r="AC415" s="20"/>
      <c r="AD415" s="20"/>
      <c r="AE415" s="20"/>
    </row>
    <row r="416" spans="1:31" x14ac:dyDescent="0.25">
      <c r="A416" s="34"/>
      <c r="B416" s="20"/>
      <c r="C416" s="20"/>
      <c r="D416" s="20"/>
      <c r="E416" s="23"/>
      <c r="F416" s="23"/>
      <c r="G416" s="20"/>
      <c r="H416" s="20"/>
      <c r="I416" s="20"/>
      <c r="J416" s="20"/>
      <c r="K416" s="20"/>
      <c r="L416" s="20"/>
      <c r="M416" s="20"/>
      <c r="N416" s="20"/>
      <c r="O416" s="20"/>
      <c r="P416" s="20"/>
      <c r="Q416" s="20"/>
      <c r="R416" s="20"/>
      <c r="S416" s="20"/>
      <c r="T416" s="20"/>
      <c r="U416" s="20"/>
      <c r="V416" s="20"/>
      <c r="W416" s="20"/>
      <c r="X416" s="20"/>
      <c r="Y416" s="20"/>
      <c r="Z416" s="29"/>
      <c r="AA416" s="20"/>
      <c r="AB416" s="20"/>
      <c r="AC416" s="20"/>
      <c r="AD416" s="20"/>
      <c r="AE416" s="20"/>
    </row>
    <row r="417" spans="1:31" x14ac:dyDescent="0.25">
      <c r="A417" s="34"/>
      <c r="B417" s="20"/>
      <c r="C417" s="20"/>
      <c r="D417" s="20"/>
      <c r="E417" s="23"/>
      <c r="F417" s="23"/>
      <c r="G417" s="20"/>
      <c r="H417" s="20"/>
      <c r="I417" s="20"/>
      <c r="J417" s="20"/>
      <c r="K417" s="20"/>
      <c r="L417" s="20"/>
      <c r="M417" s="20"/>
      <c r="N417" s="20"/>
      <c r="O417" s="20"/>
      <c r="P417" s="20"/>
      <c r="Q417" s="20"/>
      <c r="R417" s="20"/>
      <c r="S417" s="20"/>
      <c r="T417" s="20"/>
      <c r="U417" s="20"/>
      <c r="V417" s="20"/>
      <c r="W417" s="20"/>
      <c r="X417" s="20"/>
      <c r="Y417" s="20"/>
      <c r="Z417" s="29"/>
      <c r="AA417" s="20"/>
      <c r="AB417" s="20"/>
      <c r="AC417" s="20"/>
      <c r="AD417" s="20"/>
      <c r="AE417" s="20"/>
    </row>
    <row r="418" spans="1:31" x14ac:dyDescent="0.25">
      <c r="A418" s="34"/>
      <c r="B418" s="20"/>
      <c r="C418" s="20"/>
      <c r="D418" s="20"/>
      <c r="E418" s="23"/>
      <c r="F418" s="23"/>
      <c r="G418" s="20"/>
      <c r="H418" s="20"/>
      <c r="I418" s="20"/>
      <c r="J418" s="20"/>
      <c r="K418" s="20"/>
      <c r="L418" s="20"/>
      <c r="M418" s="20"/>
      <c r="N418" s="20"/>
      <c r="O418" s="20"/>
      <c r="P418" s="20"/>
      <c r="Q418" s="20"/>
      <c r="R418" s="20"/>
      <c r="S418" s="20"/>
      <c r="T418" s="20"/>
      <c r="U418" s="20"/>
      <c r="V418" s="20"/>
      <c r="W418" s="20"/>
      <c r="X418" s="20"/>
      <c r="Y418" s="20"/>
      <c r="Z418" s="29"/>
      <c r="AA418" s="20"/>
      <c r="AB418" s="20"/>
      <c r="AC418" s="20"/>
      <c r="AD418" s="20"/>
      <c r="AE418" s="20"/>
    </row>
    <row r="419" spans="1:31" x14ac:dyDescent="0.25">
      <c r="A419" s="34"/>
      <c r="B419" s="20"/>
      <c r="C419" s="20"/>
      <c r="D419" s="20"/>
      <c r="E419" s="23"/>
      <c r="F419" s="23"/>
      <c r="G419" s="20"/>
      <c r="H419" s="20"/>
      <c r="I419" s="20"/>
      <c r="J419" s="20"/>
      <c r="K419" s="20"/>
      <c r="L419" s="20"/>
      <c r="M419" s="20"/>
      <c r="N419" s="20"/>
      <c r="O419" s="20"/>
      <c r="P419" s="20"/>
      <c r="Q419" s="20"/>
      <c r="R419" s="20"/>
      <c r="S419" s="20"/>
      <c r="T419" s="20"/>
      <c r="U419" s="20"/>
      <c r="V419" s="20"/>
      <c r="W419" s="20"/>
      <c r="X419" s="20"/>
      <c r="Y419" s="20"/>
      <c r="Z419" s="29"/>
      <c r="AA419" s="20"/>
      <c r="AB419" s="20"/>
      <c r="AC419" s="20"/>
      <c r="AD419" s="20"/>
      <c r="AE419" s="20"/>
    </row>
    <row r="420" spans="1:31" x14ac:dyDescent="0.25">
      <c r="A420" s="34"/>
      <c r="B420" s="20"/>
      <c r="C420" s="20"/>
      <c r="D420" s="20"/>
      <c r="E420" s="23"/>
      <c r="F420" s="23"/>
      <c r="G420" s="20"/>
      <c r="H420" s="20"/>
      <c r="I420" s="20"/>
      <c r="J420" s="20"/>
      <c r="K420" s="20"/>
      <c r="L420" s="20"/>
      <c r="M420" s="20"/>
      <c r="N420" s="20"/>
      <c r="O420" s="20"/>
      <c r="P420" s="20"/>
      <c r="Q420" s="20"/>
      <c r="R420" s="20"/>
      <c r="S420" s="20"/>
      <c r="T420" s="20"/>
      <c r="U420" s="20"/>
      <c r="V420" s="20"/>
      <c r="W420" s="20"/>
      <c r="X420" s="20"/>
      <c r="Y420" s="20"/>
      <c r="Z420" s="29"/>
      <c r="AA420" s="20"/>
      <c r="AB420" s="20"/>
      <c r="AC420" s="20"/>
      <c r="AD420" s="20"/>
      <c r="AE420" s="20"/>
    </row>
    <row r="421" spans="1:31" x14ac:dyDescent="0.25">
      <c r="A421" s="34"/>
      <c r="B421" s="20"/>
      <c r="C421" s="20"/>
      <c r="D421" s="20"/>
      <c r="E421" s="23"/>
      <c r="F421" s="23"/>
      <c r="G421" s="20"/>
      <c r="H421" s="20"/>
      <c r="I421" s="20"/>
      <c r="J421" s="20"/>
      <c r="K421" s="20"/>
      <c r="L421" s="20"/>
      <c r="M421" s="20"/>
      <c r="N421" s="20"/>
      <c r="O421" s="20"/>
      <c r="P421" s="20"/>
      <c r="Q421" s="20"/>
      <c r="R421" s="20"/>
      <c r="S421" s="20"/>
      <c r="T421" s="20"/>
      <c r="U421" s="20"/>
      <c r="V421" s="20"/>
      <c r="W421" s="20"/>
      <c r="X421" s="20"/>
      <c r="Y421" s="20"/>
      <c r="Z421" s="29"/>
      <c r="AA421" s="20"/>
      <c r="AB421" s="20"/>
      <c r="AC421" s="20"/>
      <c r="AD421" s="20"/>
      <c r="AE421" s="20"/>
    </row>
    <row r="422" spans="1:31" x14ac:dyDescent="0.25">
      <c r="A422" s="34"/>
      <c r="B422" s="20"/>
      <c r="C422" s="20"/>
      <c r="D422" s="20"/>
      <c r="E422" s="23"/>
      <c r="F422" s="23"/>
      <c r="G422" s="20"/>
      <c r="H422" s="20"/>
      <c r="I422" s="20"/>
      <c r="J422" s="20"/>
      <c r="K422" s="20"/>
      <c r="L422" s="20"/>
      <c r="M422" s="20"/>
      <c r="N422" s="20"/>
      <c r="O422" s="20"/>
      <c r="P422" s="20"/>
      <c r="Q422" s="20"/>
      <c r="R422" s="20"/>
      <c r="S422" s="20"/>
      <c r="T422" s="20"/>
      <c r="U422" s="20"/>
      <c r="V422" s="20"/>
      <c r="W422" s="20"/>
      <c r="X422" s="20"/>
      <c r="Y422" s="20"/>
      <c r="Z422" s="29"/>
      <c r="AA422" s="20"/>
      <c r="AB422" s="20"/>
      <c r="AC422" s="20"/>
      <c r="AD422" s="20"/>
      <c r="AE422" s="20"/>
    </row>
    <row r="423" spans="1:31" x14ac:dyDescent="0.25">
      <c r="A423" s="34"/>
      <c r="B423" s="20"/>
      <c r="C423" s="20"/>
      <c r="D423" s="20"/>
      <c r="E423" s="23"/>
      <c r="F423" s="23"/>
      <c r="G423" s="20"/>
      <c r="H423" s="20"/>
      <c r="I423" s="20"/>
      <c r="J423" s="20"/>
      <c r="K423" s="20"/>
      <c r="L423" s="20"/>
      <c r="M423" s="20"/>
      <c r="N423" s="20"/>
      <c r="O423" s="20"/>
      <c r="P423" s="20"/>
      <c r="Q423" s="20"/>
      <c r="R423" s="20"/>
      <c r="S423" s="20"/>
      <c r="T423" s="20"/>
      <c r="U423" s="20"/>
      <c r="V423" s="20"/>
      <c r="W423" s="20"/>
      <c r="X423" s="20"/>
      <c r="Y423" s="20"/>
      <c r="Z423" s="29"/>
      <c r="AA423" s="20"/>
      <c r="AB423" s="20"/>
      <c r="AC423" s="20"/>
      <c r="AD423" s="20"/>
      <c r="AE423" s="20"/>
    </row>
    <row r="424" spans="1:31" x14ac:dyDescent="0.25">
      <c r="A424" s="34"/>
      <c r="B424" s="20"/>
      <c r="C424" s="20"/>
      <c r="D424" s="20"/>
      <c r="E424" s="23"/>
      <c r="F424" s="23"/>
      <c r="G424" s="20"/>
      <c r="H424" s="20"/>
      <c r="I424" s="20"/>
      <c r="J424" s="20"/>
      <c r="K424" s="20"/>
      <c r="L424" s="20"/>
      <c r="M424" s="20"/>
      <c r="N424" s="20"/>
      <c r="O424" s="20"/>
      <c r="P424" s="20"/>
      <c r="Q424" s="20"/>
      <c r="R424" s="20"/>
      <c r="S424" s="20"/>
      <c r="T424" s="20"/>
      <c r="U424" s="20"/>
      <c r="V424" s="20"/>
      <c r="W424" s="20"/>
      <c r="X424" s="20"/>
      <c r="Y424" s="20"/>
      <c r="Z424" s="29"/>
      <c r="AA424" s="20"/>
      <c r="AB424" s="20"/>
      <c r="AC424" s="20"/>
      <c r="AD424" s="20"/>
      <c r="AE424" s="20"/>
    </row>
    <row r="425" spans="1:31" x14ac:dyDescent="0.25">
      <c r="A425" s="34"/>
      <c r="B425" s="20"/>
      <c r="C425" s="20"/>
      <c r="D425" s="20"/>
      <c r="E425" s="23"/>
      <c r="F425" s="23"/>
      <c r="G425" s="20"/>
      <c r="H425" s="20"/>
      <c r="I425" s="20"/>
      <c r="J425" s="20"/>
      <c r="K425" s="20"/>
      <c r="L425" s="20"/>
      <c r="M425" s="20"/>
      <c r="N425" s="20"/>
      <c r="O425" s="20"/>
      <c r="P425" s="20"/>
      <c r="Q425" s="20"/>
      <c r="R425" s="20"/>
      <c r="S425" s="20"/>
      <c r="T425" s="20"/>
      <c r="U425" s="20"/>
      <c r="V425" s="20"/>
      <c r="W425" s="20"/>
      <c r="X425" s="20"/>
      <c r="Y425" s="20"/>
      <c r="Z425" s="29"/>
      <c r="AA425" s="20"/>
      <c r="AB425" s="20"/>
      <c r="AC425" s="20"/>
      <c r="AD425" s="20"/>
      <c r="AE425" s="20"/>
    </row>
    <row r="426" spans="1:31" ht="15.75" thickBot="1" x14ac:dyDescent="0.3">
      <c r="A426" s="35"/>
      <c r="B426" s="36"/>
      <c r="C426" s="36"/>
      <c r="D426" s="36"/>
      <c r="E426" s="52"/>
      <c r="F426" s="52"/>
      <c r="G426" s="36"/>
      <c r="H426" s="36"/>
      <c r="I426" s="36"/>
      <c r="J426" s="36"/>
      <c r="K426" s="36"/>
      <c r="L426" s="36"/>
      <c r="M426" s="36"/>
      <c r="N426" s="36"/>
      <c r="O426" s="36"/>
      <c r="P426" s="36"/>
      <c r="Q426" s="36"/>
      <c r="R426" s="36"/>
      <c r="S426" s="36"/>
      <c r="T426" s="36"/>
      <c r="U426" s="36"/>
      <c r="V426" s="36"/>
      <c r="W426" s="36"/>
      <c r="X426" s="36"/>
      <c r="Y426" s="36"/>
      <c r="Z426" s="37"/>
      <c r="AA426" s="36"/>
      <c r="AB426" s="36"/>
      <c r="AC426" s="36"/>
      <c r="AD426" s="36"/>
      <c r="AE426" s="36"/>
    </row>
    <row r="427" spans="1:31" x14ac:dyDescent="0.25">
      <c r="E427" s="53"/>
      <c r="F427" s="53"/>
    </row>
    <row r="428" spans="1:31" x14ac:dyDescent="0.25">
      <c r="E428" s="53"/>
      <c r="F428" s="53"/>
    </row>
    <row r="429" spans="1:31" x14ac:dyDescent="0.25">
      <c r="E429" s="53"/>
      <c r="F429" s="53"/>
    </row>
    <row r="430" spans="1:31" x14ac:dyDescent="0.25">
      <c r="E430" s="53"/>
      <c r="F430" s="53"/>
    </row>
    <row r="431" spans="1:31" x14ac:dyDescent="0.25">
      <c r="E431" s="53"/>
      <c r="F431" s="53"/>
    </row>
    <row r="432" spans="1:31" x14ac:dyDescent="0.25">
      <c r="E432" s="53"/>
      <c r="F432" s="53"/>
    </row>
    <row r="433" spans="5:6" x14ac:dyDescent="0.25">
      <c r="E433" s="53"/>
      <c r="F433" s="53"/>
    </row>
    <row r="434" spans="5:6" x14ac:dyDescent="0.25">
      <c r="E434" s="53"/>
      <c r="F434" s="53"/>
    </row>
    <row r="435" spans="5:6" x14ac:dyDescent="0.25">
      <c r="E435" s="53"/>
      <c r="F435" s="53"/>
    </row>
    <row r="436" spans="5:6" x14ac:dyDescent="0.25">
      <c r="E436" s="53"/>
      <c r="F436" s="53"/>
    </row>
    <row r="437" spans="5:6" x14ac:dyDescent="0.25">
      <c r="E437" s="53"/>
      <c r="F437" s="53"/>
    </row>
    <row r="438" spans="5:6" x14ac:dyDescent="0.25">
      <c r="E438" s="53"/>
      <c r="F438" s="53"/>
    </row>
    <row r="439" spans="5:6" x14ac:dyDescent="0.25">
      <c r="E439" s="53"/>
      <c r="F439" s="53"/>
    </row>
    <row r="440" spans="5:6" x14ac:dyDescent="0.25">
      <c r="E440" s="53"/>
      <c r="F440" s="53"/>
    </row>
    <row r="441" spans="5:6" x14ac:dyDescent="0.25">
      <c r="E441" s="53"/>
      <c r="F441" s="53"/>
    </row>
    <row r="442" spans="5:6" x14ac:dyDescent="0.25">
      <c r="E442" s="53"/>
      <c r="F442" s="53"/>
    </row>
    <row r="443" spans="5:6" x14ac:dyDescent="0.25">
      <c r="E443" s="53"/>
      <c r="F443" s="53"/>
    </row>
    <row r="444" spans="5:6" x14ac:dyDescent="0.25">
      <c r="E444" s="53"/>
      <c r="F444" s="53"/>
    </row>
    <row r="445" spans="5:6" x14ac:dyDescent="0.25">
      <c r="E445" s="53"/>
      <c r="F445" s="53"/>
    </row>
    <row r="446" spans="5:6" x14ac:dyDescent="0.25">
      <c r="E446" s="53"/>
      <c r="F446" s="53"/>
    </row>
    <row r="447" spans="5:6" x14ac:dyDescent="0.25">
      <c r="E447" s="53"/>
      <c r="F447" s="53"/>
    </row>
    <row r="448" spans="5:6" x14ac:dyDescent="0.25">
      <c r="E448" s="53"/>
      <c r="F448" s="53"/>
    </row>
    <row r="449" spans="5:6" x14ac:dyDescent="0.25">
      <c r="E449" s="53"/>
      <c r="F449" s="53"/>
    </row>
    <row r="450" spans="5:6" x14ac:dyDescent="0.25">
      <c r="E450" s="53"/>
      <c r="F450" s="53"/>
    </row>
    <row r="451" spans="5:6" x14ac:dyDescent="0.25">
      <c r="E451" s="53"/>
      <c r="F451" s="53"/>
    </row>
    <row r="452" spans="5:6" x14ac:dyDescent="0.25">
      <c r="E452" s="53"/>
      <c r="F452" s="53"/>
    </row>
    <row r="453" spans="5:6" x14ac:dyDescent="0.25">
      <c r="E453" s="53"/>
      <c r="F453" s="53"/>
    </row>
    <row r="454" spans="5:6" x14ac:dyDescent="0.25">
      <c r="E454" s="53"/>
      <c r="F454" s="53"/>
    </row>
    <row r="455" spans="5:6" x14ac:dyDescent="0.25">
      <c r="E455" s="53"/>
      <c r="F455" s="53"/>
    </row>
    <row r="456" spans="5:6" x14ac:dyDescent="0.25">
      <c r="E456" s="53"/>
      <c r="F456" s="53"/>
    </row>
    <row r="457" spans="5:6" x14ac:dyDescent="0.25">
      <c r="E457" s="53"/>
      <c r="F457" s="53"/>
    </row>
    <row r="458" spans="5:6" x14ac:dyDescent="0.25">
      <c r="E458" s="53"/>
      <c r="F458" s="53"/>
    </row>
    <row r="459" spans="5:6" x14ac:dyDescent="0.25">
      <c r="E459" s="53"/>
      <c r="F459" s="53"/>
    </row>
    <row r="460" spans="5:6" x14ac:dyDescent="0.25">
      <c r="E460" s="53"/>
      <c r="F460" s="53"/>
    </row>
    <row r="461" spans="5:6" x14ac:dyDescent="0.25">
      <c r="E461" s="53"/>
      <c r="F461" s="53"/>
    </row>
    <row r="462" spans="5:6" x14ac:dyDescent="0.25">
      <c r="E462" s="53"/>
      <c r="F462" s="53"/>
    </row>
    <row r="463" spans="5:6" x14ac:dyDescent="0.25">
      <c r="E463" s="53"/>
      <c r="F463" s="53"/>
    </row>
    <row r="464" spans="5:6" x14ac:dyDescent="0.25">
      <c r="E464" s="53"/>
      <c r="F464" s="53"/>
    </row>
    <row r="465" spans="5:6" x14ac:dyDescent="0.25">
      <c r="E465" s="53"/>
      <c r="F465" s="53"/>
    </row>
    <row r="466" spans="5:6" x14ac:dyDescent="0.25">
      <c r="E466" s="53"/>
      <c r="F466" s="53"/>
    </row>
    <row r="467" spans="5:6" x14ac:dyDescent="0.25">
      <c r="E467" s="53"/>
      <c r="F467" s="53"/>
    </row>
    <row r="468" spans="5:6" x14ac:dyDescent="0.25">
      <c r="E468" s="53"/>
      <c r="F468" s="53"/>
    </row>
    <row r="469" spans="5:6" x14ac:dyDescent="0.25">
      <c r="E469" s="53"/>
      <c r="F469" s="53"/>
    </row>
    <row r="470" spans="5:6" x14ac:dyDescent="0.25">
      <c r="E470" s="53"/>
      <c r="F470" s="53"/>
    </row>
    <row r="471" spans="5:6" x14ac:dyDescent="0.25">
      <c r="E471" s="53"/>
      <c r="F471" s="53"/>
    </row>
    <row r="472" spans="5:6" x14ac:dyDescent="0.25">
      <c r="E472" s="53"/>
      <c r="F472" s="53"/>
    </row>
    <row r="473" spans="5:6" x14ac:dyDescent="0.25">
      <c r="E473" s="53"/>
      <c r="F473" s="53"/>
    </row>
    <row r="474" spans="5:6" x14ac:dyDescent="0.25">
      <c r="E474" s="53"/>
      <c r="F474" s="53"/>
    </row>
    <row r="475" spans="5:6" x14ac:dyDescent="0.25">
      <c r="E475" s="53"/>
      <c r="F475" s="53"/>
    </row>
    <row r="476" spans="5:6" x14ac:dyDescent="0.25">
      <c r="E476" s="53"/>
      <c r="F476" s="53"/>
    </row>
    <row r="477" spans="5:6" x14ac:dyDescent="0.25">
      <c r="E477" s="53"/>
      <c r="F477" s="53"/>
    </row>
    <row r="478" spans="5:6" x14ac:dyDescent="0.25">
      <c r="E478" s="53"/>
      <c r="F478" s="53"/>
    </row>
    <row r="479" spans="5:6" x14ac:dyDescent="0.25">
      <c r="E479" s="53"/>
      <c r="F479" s="53"/>
    </row>
    <row r="480" spans="5:6" x14ac:dyDescent="0.25">
      <c r="E480" s="53"/>
      <c r="F480" s="53"/>
    </row>
    <row r="481" spans="5:6" x14ac:dyDescent="0.25">
      <c r="E481" s="53"/>
      <c r="F481" s="53"/>
    </row>
    <row r="482" spans="5:6" x14ac:dyDescent="0.25">
      <c r="E482" s="53"/>
      <c r="F482" s="53"/>
    </row>
    <row r="483" spans="5:6" x14ac:dyDescent="0.25">
      <c r="E483" s="53"/>
      <c r="F483" s="53"/>
    </row>
    <row r="484" spans="5:6" x14ac:dyDescent="0.25">
      <c r="E484" s="53"/>
      <c r="F484" s="53"/>
    </row>
    <row r="485" spans="5:6" x14ac:dyDescent="0.25">
      <c r="E485" s="53"/>
      <c r="F485" s="53"/>
    </row>
    <row r="486" spans="5:6" x14ac:dyDescent="0.25">
      <c r="E486" s="53"/>
      <c r="F486" s="53"/>
    </row>
    <row r="487" spans="5:6" x14ac:dyDescent="0.25">
      <c r="E487" s="53"/>
      <c r="F487" s="53"/>
    </row>
    <row r="488" spans="5:6" x14ac:dyDescent="0.25">
      <c r="E488" s="53"/>
      <c r="F488" s="53"/>
    </row>
    <row r="489" spans="5:6" x14ac:dyDescent="0.25">
      <c r="E489" s="53"/>
      <c r="F489" s="53"/>
    </row>
    <row r="490" spans="5:6" x14ac:dyDescent="0.25">
      <c r="E490" s="53"/>
      <c r="F490" s="53"/>
    </row>
    <row r="491" spans="5:6" x14ac:dyDescent="0.25">
      <c r="E491" s="53"/>
      <c r="F491" s="53"/>
    </row>
    <row r="492" spans="5:6" x14ac:dyDescent="0.25">
      <c r="E492" s="53"/>
      <c r="F492" s="53"/>
    </row>
    <row r="493" spans="5:6" x14ac:dyDescent="0.25">
      <c r="E493" s="53"/>
      <c r="F493" s="53"/>
    </row>
    <row r="494" spans="5:6" x14ac:dyDescent="0.25">
      <c r="E494" s="53"/>
      <c r="F494" s="53"/>
    </row>
    <row r="495" spans="5:6" x14ac:dyDescent="0.25">
      <c r="E495" s="53"/>
      <c r="F495" s="53"/>
    </row>
    <row r="496" spans="5:6" x14ac:dyDescent="0.25">
      <c r="E496" s="53"/>
      <c r="F496" s="53"/>
    </row>
    <row r="497" spans="5:6" x14ac:dyDescent="0.25">
      <c r="E497" s="53"/>
      <c r="F497" s="53"/>
    </row>
    <row r="498" spans="5:6" x14ac:dyDescent="0.25">
      <c r="E498" s="53"/>
      <c r="F498" s="53"/>
    </row>
    <row r="499" spans="5:6" x14ac:dyDescent="0.25">
      <c r="E499" s="53"/>
      <c r="F499" s="53"/>
    </row>
    <row r="500" spans="5:6" x14ac:dyDescent="0.25">
      <c r="E500" s="53"/>
      <c r="F500" s="53"/>
    </row>
    <row r="501" spans="5:6" x14ac:dyDescent="0.25">
      <c r="E501" s="53"/>
      <c r="F501" s="53"/>
    </row>
    <row r="502" spans="5:6" x14ac:dyDescent="0.25">
      <c r="E502" s="53"/>
      <c r="F502" s="53"/>
    </row>
    <row r="503" spans="5:6" x14ac:dyDescent="0.25">
      <c r="E503" s="53"/>
      <c r="F503" s="53"/>
    </row>
    <row r="504" spans="5:6" x14ac:dyDescent="0.25">
      <c r="E504" s="53"/>
      <c r="F504" s="53"/>
    </row>
    <row r="505" spans="5:6" x14ac:dyDescent="0.25">
      <c r="E505" s="53"/>
      <c r="F505" s="53"/>
    </row>
    <row r="506" spans="5:6" x14ac:dyDescent="0.25">
      <c r="E506" s="53"/>
      <c r="F506" s="53"/>
    </row>
    <row r="507" spans="5:6" x14ac:dyDescent="0.25">
      <c r="E507" s="53"/>
      <c r="F507" s="53"/>
    </row>
    <row r="508" spans="5:6" x14ac:dyDescent="0.25">
      <c r="E508" s="53"/>
      <c r="F508" s="53"/>
    </row>
    <row r="509" spans="5:6" x14ac:dyDescent="0.25">
      <c r="E509" s="53"/>
      <c r="F509" s="53"/>
    </row>
    <row r="510" spans="5:6" x14ac:dyDescent="0.25">
      <c r="E510" s="53"/>
      <c r="F510" s="53"/>
    </row>
    <row r="511" spans="5:6" x14ac:dyDescent="0.25">
      <c r="E511" s="53"/>
      <c r="F511" s="53"/>
    </row>
    <row r="512" spans="5:6" x14ac:dyDescent="0.25">
      <c r="E512" s="53"/>
      <c r="F512" s="53"/>
    </row>
    <row r="513" spans="5:6" x14ac:dyDescent="0.25">
      <c r="E513" s="53"/>
      <c r="F513" s="53"/>
    </row>
    <row r="514" spans="5:6" x14ac:dyDescent="0.25">
      <c r="E514" s="53"/>
      <c r="F514" s="53"/>
    </row>
    <row r="515" spans="5:6" x14ac:dyDescent="0.25">
      <c r="E515" s="53"/>
      <c r="F515" s="53"/>
    </row>
    <row r="516" spans="5:6" x14ac:dyDescent="0.25">
      <c r="E516" s="53"/>
      <c r="F516" s="53"/>
    </row>
    <row r="517" spans="5:6" x14ac:dyDescent="0.25">
      <c r="E517" s="53"/>
      <c r="F517" s="53"/>
    </row>
    <row r="518" spans="5:6" x14ac:dyDescent="0.25">
      <c r="E518" s="53"/>
      <c r="F518" s="53"/>
    </row>
    <row r="519" spans="5:6" x14ac:dyDescent="0.25">
      <c r="E519" s="53"/>
      <c r="F519" s="53"/>
    </row>
    <row r="520" spans="5:6" x14ac:dyDescent="0.25">
      <c r="E520" s="53"/>
      <c r="F520" s="53"/>
    </row>
    <row r="521" spans="5:6" x14ac:dyDescent="0.25">
      <c r="E521" s="53"/>
      <c r="F521" s="53"/>
    </row>
    <row r="522" spans="5:6" x14ac:dyDescent="0.25">
      <c r="E522" s="53"/>
      <c r="F522" s="53"/>
    </row>
    <row r="523" spans="5:6" x14ac:dyDescent="0.25">
      <c r="E523" s="53"/>
      <c r="F523" s="53"/>
    </row>
    <row r="524" spans="5:6" x14ac:dyDescent="0.25">
      <c r="E524" s="53"/>
      <c r="F524" s="53"/>
    </row>
    <row r="525" spans="5:6" x14ac:dyDescent="0.25">
      <c r="E525" s="53"/>
      <c r="F525" s="53"/>
    </row>
    <row r="526" spans="5:6" x14ac:dyDescent="0.25">
      <c r="E526" s="53"/>
      <c r="F526" s="53"/>
    </row>
    <row r="527" spans="5:6" x14ac:dyDescent="0.25">
      <c r="E527" s="53"/>
      <c r="F527" s="53"/>
    </row>
    <row r="528" spans="5:6" x14ac:dyDescent="0.25">
      <c r="E528" s="53"/>
      <c r="F528" s="53"/>
    </row>
    <row r="529" spans="5:6" x14ac:dyDescent="0.25">
      <c r="E529" s="53"/>
      <c r="F529" s="53"/>
    </row>
    <row r="530" spans="5:6" x14ac:dyDescent="0.25">
      <c r="E530" s="53"/>
      <c r="F530" s="53"/>
    </row>
    <row r="531" spans="5:6" x14ac:dyDescent="0.25">
      <c r="E531" s="53"/>
      <c r="F531" s="53"/>
    </row>
    <row r="532" spans="5:6" x14ac:dyDescent="0.25">
      <c r="E532" s="53"/>
      <c r="F532" s="53"/>
    </row>
    <row r="533" spans="5:6" x14ac:dyDescent="0.25">
      <c r="E533" s="53"/>
      <c r="F533" s="53"/>
    </row>
    <row r="534" spans="5:6" x14ac:dyDescent="0.25">
      <c r="E534" s="53"/>
      <c r="F534" s="53"/>
    </row>
    <row r="535" spans="5:6" x14ac:dyDescent="0.25">
      <c r="E535" s="53"/>
      <c r="F535" s="53"/>
    </row>
    <row r="536" spans="5:6" x14ac:dyDescent="0.25">
      <c r="E536" s="53"/>
      <c r="F536" s="53"/>
    </row>
    <row r="537" spans="5:6" x14ac:dyDescent="0.25">
      <c r="E537" s="53"/>
      <c r="F537" s="53"/>
    </row>
    <row r="538" spans="5:6" x14ac:dyDescent="0.25">
      <c r="E538" s="53"/>
      <c r="F538" s="53"/>
    </row>
    <row r="539" spans="5:6" x14ac:dyDescent="0.25">
      <c r="E539" s="53"/>
      <c r="F539" s="53"/>
    </row>
    <row r="540" spans="5:6" x14ac:dyDescent="0.25">
      <c r="E540" s="53"/>
      <c r="F540" s="53"/>
    </row>
    <row r="541" spans="5:6" x14ac:dyDescent="0.25">
      <c r="E541" s="53"/>
      <c r="F541" s="53"/>
    </row>
    <row r="542" spans="5:6" x14ac:dyDescent="0.25">
      <c r="E542" s="53"/>
      <c r="F542" s="53"/>
    </row>
    <row r="543" spans="5:6" x14ac:dyDescent="0.25">
      <c r="E543" s="53"/>
      <c r="F543" s="53"/>
    </row>
    <row r="544" spans="5:6" x14ac:dyDescent="0.25">
      <c r="E544" s="53"/>
      <c r="F544" s="53"/>
    </row>
    <row r="545" spans="5:6" x14ac:dyDescent="0.25">
      <c r="E545" s="53"/>
      <c r="F545" s="53"/>
    </row>
    <row r="546" spans="5:6" x14ac:dyDescent="0.25">
      <c r="E546" s="53"/>
      <c r="F546" s="53"/>
    </row>
    <row r="547" spans="5:6" x14ac:dyDescent="0.25">
      <c r="E547" s="53"/>
      <c r="F547" s="53"/>
    </row>
    <row r="548" spans="5:6" x14ac:dyDescent="0.25">
      <c r="E548" s="53"/>
      <c r="F548" s="53"/>
    </row>
    <row r="549" spans="5:6" x14ac:dyDescent="0.25">
      <c r="E549" s="53"/>
      <c r="F549" s="53"/>
    </row>
    <row r="550" spans="5:6" x14ac:dyDescent="0.25">
      <c r="E550" s="53"/>
      <c r="F550" s="53"/>
    </row>
    <row r="551" spans="5:6" x14ac:dyDescent="0.25">
      <c r="E551" s="53"/>
      <c r="F551" s="53"/>
    </row>
    <row r="552" spans="5:6" x14ac:dyDescent="0.25">
      <c r="E552" s="53"/>
      <c r="F552" s="53"/>
    </row>
    <row r="553" spans="5:6" x14ac:dyDescent="0.25">
      <c r="E553" s="53"/>
      <c r="F553" s="53"/>
    </row>
    <row r="554" spans="5:6" x14ac:dyDescent="0.25">
      <c r="E554" s="53"/>
      <c r="F554" s="53"/>
    </row>
    <row r="555" spans="5:6" x14ac:dyDescent="0.25">
      <c r="E555" s="53"/>
      <c r="F555" s="53"/>
    </row>
    <row r="556" spans="5:6" x14ac:dyDescent="0.25">
      <c r="E556" s="53"/>
      <c r="F556" s="53"/>
    </row>
    <row r="557" spans="5:6" x14ac:dyDescent="0.25">
      <c r="E557" s="53"/>
      <c r="F557" s="53"/>
    </row>
    <row r="558" spans="5:6" x14ac:dyDescent="0.25">
      <c r="E558" s="53"/>
      <c r="F558" s="53"/>
    </row>
    <row r="559" spans="5:6" x14ac:dyDescent="0.25">
      <c r="E559" s="53"/>
      <c r="F559" s="53"/>
    </row>
    <row r="560" spans="5:6" x14ac:dyDescent="0.25">
      <c r="E560" s="53"/>
      <c r="F560" s="53"/>
    </row>
    <row r="561" spans="5:6" x14ac:dyDescent="0.25">
      <c r="E561" s="53"/>
      <c r="F561" s="53"/>
    </row>
    <row r="562" spans="5:6" x14ac:dyDescent="0.25">
      <c r="E562" s="53"/>
      <c r="F562" s="53"/>
    </row>
    <row r="563" spans="5:6" x14ac:dyDescent="0.25">
      <c r="E563" s="53"/>
      <c r="F563" s="53"/>
    </row>
    <row r="564" spans="5:6" x14ac:dyDescent="0.25">
      <c r="E564" s="53"/>
      <c r="F564" s="53"/>
    </row>
    <row r="565" spans="5:6" x14ac:dyDescent="0.25">
      <c r="E565" s="53"/>
      <c r="F565" s="53"/>
    </row>
    <row r="566" spans="5:6" x14ac:dyDescent="0.25">
      <c r="E566" s="53"/>
      <c r="F566" s="53"/>
    </row>
    <row r="567" spans="5:6" x14ac:dyDescent="0.25">
      <c r="E567" s="53"/>
      <c r="F567" s="53"/>
    </row>
    <row r="568" spans="5:6" x14ac:dyDescent="0.25">
      <c r="E568" s="53"/>
      <c r="F568" s="53"/>
    </row>
    <row r="569" spans="5:6" x14ac:dyDescent="0.25">
      <c r="E569" s="53"/>
      <c r="F569" s="53"/>
    </row>
    <row r="570" spans="5:6" x14ac:dyDescent="0.25">
      <c r="E570" s="53"/>
      <c r="F570" s="53"/>
    </row>
    <row r="571" spans="5:6" x14ac:dyDescent="0.25">
      <c r="E571" s="53"/>
      <c r="F571" s="53"/>
    </row>
    <row r="572" spans="5:6" x14ac:dyDescent="0.25">
      <c r="E572" s="53"/>
      <c r="F572" s="53"/>
    </row>
    <row r="573" spans="5:6" x14ac:dyDescent="0.25">
      <c r="E573" s="53"/>
      <c r="F573" s="53"/>
    </row>
    <row r="574" spans="5:6" x14ac:dyDescent="0.25">
      <c r="E574" s="53"/>
      <c r="F574" s="53"/>
    </row>
    <row r="575" spans="5:6" x14ac:dyDescent="0.25">
      <c r="E575" s="53"/>
      <c r="F575" s="53"/>
    </row>
    <row r="576" spans="5:6" x14ac:dyDescent="0.25">
      <c r="E576" s="53"/>
      <c r="F576" s="53"/>
    </row>
    <row r="577" spans="5:6" x14ac:dyDescent="0.25">
      <c r="E577" s="53"/>
      <c r="F577" s="53"/>
    </row>
    <row r="578" spans="5:6" x14ac:dyDescent="0.25">
      <c r="E578" s="53"/>
      <c r="F578" s="53"/>
    </row>
    <row r="579" spans="5:6" x14ac:dyDescent="0.25">
      <c r="E579" s="53"/>
      <c r="F579" s="53"/>
    </row>
    <row r="580" spans="5:6" x14ac:dyDescent="0.25">
      <c r="E580" s="53"/>
      <c r="F580" s="53"/>
    </row>
    <row r="581" spans="5:6" x14ac:dyDescent="0.25">
      <c r="E581" s="53"/>
      <c r="F581" s="53"/>
    </row>
    <row r="582" spans="5:6" x14ac:dyDescent="0.25">
      <c r="E582" s="53"/>
      <c r="F582" s="53"/>
    </row>
    <row r="583" spans="5:6" x14ac:dyDescent="0.25">
      <c r="E583" s="53"/>
      <c r="F583" s="53"/>
    </row>
    <row r="584" spans="5:6" x14ac:dyDescent="0.25">
      <c r="E584" s="53"/>
      <c r="F584" s="53"/>
    </row>
    <row r="585" spans="5:6" x14ac:dyDescent="0.25">
      <c r="E585" s="53"/>
      <c r="F585" s="53"/>
    </row>
    <row r="586" spans="5:6" x14ac:dyDescent="0.25">
      <c r="E586" s="53"/>
      <c r="F586" s="53"/>
    </row>
    <row r="587" spans="5:6" x14ac:dyDescent="0.25">
      <c r="E587" s="53"/>
      <c r="F587" s="53"/>
    </row>
    <row r="588" spans="5:6" x14ac:dyDescent="0.25">
      <c r="E588" s="53"/>
      <c r="F588" s="53"/>
    </row>
    <row r="589" spans="5:6" x14ac:dyDescent="0.25">
      <c r="E589" s="53"/>
      <c r="F589" s="53"/>
    </row>
    <row r="590" spans="5:6" x14ac:dyDescent="0.25">
      <c r="E590" s="53"/>
      <c r="F590" s="53"/>
    </row>
    <row r="591" spans="5:6" x14ac:dyDescent="0.25">
      <c r="E591" s="53"/>
      <c r="F591" s="53"/>
    </row>
    <row r="592" spans="5:6" x14ac:dyDescent="0.25">
      <c r="E592" s="53"/>
      <c r="F592" s="53"/>
    </row>
    <row r="593" spans="5:6" x14ac:dyDescent="0.25">
      <c r="E593" s="53"/>
      <c r="F593" s="53"/>
    </row>
    <row r="594" spans="5:6" x14ac:dyDescent="0.25">
      <c r="E594" s="53"/>
      <c r="F594" s="53"/>
    </row>
    <row r="595" spans="5:6" x14ac:dyDescent="0.25">
      <c r="E595" s="53"/>
      <c r="F595" s="53"/>
    </row>
    <row r="596" spans="5:6" x14ac:dyDescent="0.25">
      <c r="E596" s="53"/>
      <c r="F596" s="53"/>
    </row>
    <row r="597" spans="5:6" x14ac:dyDescent="0.25">
      <c r="E597" s="53"/>
      <c r="F597" s="53"/>
    </row>
    <row r="598" spans="5:6" x14ac:dyDescent="0.25">
      <c r="E598" s="53"/>
      <c r="F598" s="53"/>
    </row>
    <row r="599" spans="5:6" x14ac:dyDescent="0.25">
      <c r="E599" s="53"/>
      <c r="F599" s="53"/>
    </row>
    <row r="600" spans="5:6" x14ac:dyDescent="0.25">
      <c r="E600" s="53"/>
      <c r="F600" s="53"/>
    </row>
    <row r="601" spans="5:6" x14ac:dyDescent="0.25">
      <c r="E601" s="53"/>
      <c r="F601" s="53"/>
    </row>
    <row r="602" spans="5:6" x14ac:dyDescent="0.25">
      <c r="E602" s="53"/>
      <c r="F602" s="53"/>
    </row>
    <row r="603" spans="5:6" x14ac:dyDescent="0.25">
      <c r="E603" s="53"/>
      <c r="F603" s="53"/>
    </row>
    <row r="604" spans="5:6" x14ac:dyDescent="0.25">
      <c r="E604" s="53"/>
      <c r="F604" s="53"/>
    </row>
    <row r="605" spans="5:6" x14ac:dyDescent="0.25">
      <c r="E605" s="53"/>
      <c r="F605" s="53"/>
    </row>
    <row r="606" spans="5:6" x14ac:dyDescent="0.25">
      <c r="E606" s="53"/>
      <c r="F606" s="53"/>
    </row>
    <row r="607" spans="5:6" x14ac:dyDescent="0.25">
      <c r="E607" s="53"/>
      <c r="F607" s="53"/>
    </row>
    <row r="608" spans="5:6" x14ac:dyDescent="0.25">
      <c r="E608" s="53"/>
      <c r="F608" s="53"/>
    </row>
    <row r="609" spans="5:6" x14ac:dyDescent="0.25">
      <c r="E609" s="53"/>
      <c r="F609" s="53"/>
    </row>
    <row r="610" spans="5:6" x14ac:dyDescent="0.25">
      <c r="E610" s="53"/>
      <c r="F610" s="53"/>
    </row>
    <row r="611" spans="5:6" x14ac:dyDescent="0.25">
      <c r="E611" s="53"/>
      <c r="F611" s="53"/>
    </row>
    <row r="612" spans="5:6" x14ac:dyDescent="0.25">
      <c r="E612" s="53"/>
      <c r="F612" s="53"/>
    </row>
    <row r="613" spans="5:6" x14ac:dyDescent="0.25">
      <c r="E613" s="53"/>
      <c r="F613" s="53"/>
    </row>
    <row r="614" spans="5:6" x14ac:dyDescent="0.25">
      <c r="E614" s="53"/>
      <c r="F614" s="53"/>
    </row>
    <row r="615" spans="5:6" x14ac:dyDescent="0.25">
      <c r="E615" s="53"/>
      <c r="F615" s="53"/>
    </row>
    <row r="616" spans="5:6" x14ac:dyDescent="0.25">
      <c r="E616" s="53"/>
      <c r="F616" s="53"/>
    </row>
    <row r="617" spans="5:6" x14ac:dyDescent="0.25">
      <c r="E617" s="53"/>
      <c r="F617" s="53"/>
    </row>
    <row r="618" spans="5:6" x14ac:dyDescent="0.25">
      <c r="E618" s="53"/>
      <c r="F618" s="53"/>
    </row>
    <row r="619" spans="5:6" x14ac:dyDescent="0.25">
      <c r="E619" s="53"/>
      <c r="F619" s="53"/>
    </row>
    <row r="620" spans="5:6" x14ac:dyDescent="0.25">
      <c r="E620" s="53"/>
      <c r="F620" s="53"/>
    </row>
    <row r="621" spans="5:6" x14ac:dyDescent="0.25">
      <c r="E621" s="53"/>
      <c r="F621" s="53"/>
    </row>
    <row r="622" spans="5:6" x14ac:dyDescent="0.25">
      <c r="E622" s="53"/>
      <c r="F622" s="53"/>
    </row>
    <row r="623" spans="5:6" x14ac:dyDescent="0.25">
      <c r="E623" s="53"/>
      <c r="F623" s="53"/>
    </row>
    <row r="624" spans="5:6" x14ac:dyDescent="0.25">
      <c r="E624" s="53"/>
      <c r="F624" s="53"/>
    </row>
    <row r="625" spans="5:6" x14ac:dyDescent="0.25">
      <c r="E625" s="53"/>
      <c r="F625" s="53"/>
    </row>
    <row r="626" spans="5:6" x14ac:dyDescent="0.25">
      <c r="E626" s="53"/>
      <c r="F626" s="53"/>
    </row>
    <row r="627" spans="5:6" x14ac:dyDescent="0.25">
      <c r="E627" s="53"/>
      <c r="F627" s="53"/>
    </row>
    <row r="628" spans="5:6" x14ac:dyDescent="0.25">
      <c r="E628" s="53"/>
      <c r="F628" s="53"/>
    </row>
    <row r="629" spans="5:6" x14ac:dyDescent="0.25">
      <c r="E629" s="53"/>
      <c r="F629" s="53"/>
    </row>
    <row r="630" spans="5:6" x14ac:dyDescent="0.25">
      <c r="E630" s="53"/>
      <c r="F630" s="53"/>
    </row>
    <row r="631" spans="5:6" x14ac:dyDescent="0.25">
      <c r="E631" s="53"/>
      <c r="F631" s="53"/>
    </row>
    <row r="632" spans="5:6" x14ac:dyDescent="0.25">
      <c r="E632" s="53"/>
      <c r="F632" s="53"/>
    </row>
    <row r="633" spans="5:6" x14ac:dyDescent="0.25">
      <c r="E633" s="53"/>
      <c r="F633" s="53"/>
    </row>
    <row r="634" spans="5:6" x14ac:dyDescent="0.25">
      <c r="E634" s="53"/>
      <c r="F634" s="53"/>
    </row>
    <row r="635" spans="5:6" x14ac:dyDescent="0.25">
      <c r="E635" s="53"/>
      <c r="F635" s="53"/>
    </row>
    <row r="636" spans="5:6" x14ac:dyDescent="0.25">
      <c r="E636" s="53"/>
      <c r="F636" s="53"/>
    </row>
    <row r="637" spans="5:6" x14ac:dyDescent="0.25">
      <c r="E637" s="53"/>
      <c r="F637" s="53"/>
    </row>
    <row r="638" spans="5:6" x14ac:dyDescent="0.25">
      <c r="E638" s="53"/>
      <c r="F638" s="53"/>
    </row>
    <row r="639" spans="5:6" x14ac:dyDescent="0.25">
      <c r="E639" s="53"/>
      <c r="F639" s="53"/>
    </row>
    <row r="640" spans="5:6" x14ac:dyDescent="0.25">
      <c r="E640" s="53"/>
      <c r="F640" s="53"/>
    </row>
    <row r="641" spans="5:6" x14ac:dyDescent="0.25">
      <c r="E641" s="53"/>
      <c r="F641" s="53"/>
    </row>
    <row r="642" spans="5:6" x14ac:dyDescent="0.25">
      <c r="E642" s="53"/>
      <c r="F642" s="53"/>
    </row>
    <row r="643" spans="5:6" x14ac:dyDescent="0.25">
      <c r="E643" s="53"/>
      <c r="F643" s="53"/>
    </row>
    <row r="644" spans="5:6" x14ac:dyDescent="0.25">
      <c r="E644" s="53"/>
      <c r="F644" s="53"/>
    </row>
    <row r="645" spans="5:6" x14ac:dyDescent="0.25">
      <c r="E645" s="53"/>
      <c r="F645" s="53"/>
    </row>
    <row r="646" spans="5:6" x14ac:dyDescent="0.25">
      <c r="E646" s="53"/>
      <c r="F646" s="53"/>
    </row>
    <row r="647" spans="5:6" x14ac:dyDescent="0.25">
      <c r="E647" s="53"/>
      <c r="F647" s="53"/>
    </row>
    <row r="648" spans="5:6" x14ac:dyDescent="0.25">
      <c r="E648" s="53"/>
      <c r="F648" s="53"/>
    </row>
    <row r="649" spans="5:6" x14ac:dyDescent="0.25">
      <c r="E649" s="53"/>
      <c r="F649" s="53"/>
    </row>
    <row r="650" spans="5:6" x14ac:dyDescent="0.25">
      <c r="E650" s="53"/>
      <c r="F650" s="53"/>
    </row>
    <row r="651" spans="5:6" x14ac:dyDescent="0.25">
      <c r="E651" s="53"/>
      <c r="F651" s="53"/>
    </row>
    <row r="652" spans="5:6" x14ac:dyDescent="0.25">
      <c r="E652" s="53"/>
      <c r="F652" s="53"/>
    </row>
    <row r="653" spans="5:6" x14ac:dyDescent="0.25">
      <c r="E653" s="53"/>
      <c r="F653" s="53"/>
    </row>
    <row r="654" spans="5:6" x14ac:dyDescent="0.25">
      <c r="E654" s="53"/>
      <c r="F654" s="53"/>
    </row>
    <row r="655" spans="5:6" x14ac:dyDescent="0.25">
      <c r="E655" s="53"/>
      <c r="F655" s="53"/>
    </row>
    <row r="656" spans="5:6" x14ac:dyDescent="0.25">
      <c r="E656" s="53"/>
      <c r="F656" s="53"/>
    </row>
    <row r="657" spans="5:6" x14ac:dyDescent="0.25">
      <c r="E657" s="53"/>
      <c r="F657" s="53"/>
    </row>
    <row r="658" spans="5:6" x14ac:dyDescent="0.25">
      <c r="E658" s="53"/>
      <c r="F658" s="53"/>
    </row>
    <row r="659" spans="5:6" x14ac:dyDescent="0.25">
      <c r="E659" s="53"/>
      <c r="F659" s="53"/>
    </row>
    <row r="660" spans="5:6" x14ac:dyDescent="0.25">
      <c r="E660" s="53"/>
      <c r="F660" s="53"/>
    </row>
    <row r="661" spans="5:6" x14ac:dyDescent="0.25">
      <c r="E661" s="53"/>
      <c r="F661" s="53"/>
    </row>
    <row r="662" spans="5:6" x14ac:dyDescent="0.25">
      <c r="E662" s="53"/>
      <c r="F662" s="53"/>
    </row>
    <row r="663" spans="5:6" x14ac:dyDescent="0.25">
      <c r="E663" s="53"/>
      <c r="F663" s="53"/>
    </row>
    <row r="664" spans="5:6" x14ac:dyDescent="0.25">
      <c r="E664" s="53"/>
      <c r="F664" s="53"/>
    </row>
    <row r="665" spans="5:6" x14ac:dyDescent="0.25">
      <c r="E665" s="53"/>
      <c r="F665" s="53"/>
    </row>
    <row r="666" spans="5:6" x14ac:dyDescent="0.25">
      <c r="E666" s="53"/>
      <c r="F666" s="53"/>
    </row>
    <row r="667" spans="5:6" x14ac:dyDescent="0.25">
      <c r="E667" s="53"/>
      <c r="F667" s="53"/>
    </row>
    <row r="668" spans="5:6" x14ac:dyDescent="0.25">
      <c r="E668" s="53"/>
      <c r="F668" s="53"/>
    </row>
    <row r="669" spans="5:6" x14ac:dyDescent="0.25">
      <c r="E669" s="53"/>
      <c r="F669" s="53"/>
    </row>
    <row r="670" spans="5:6" x14ac:dyDescent="0.25">
      <c r="E670" s="53"/>
      <c r="F670" s="53"/>
    </row>
    <row r="671" spans="5:6" x14ac:dyDescent="0.25">
      <c r="E671" s="53"/>
      <c r="F671" s="53"/>
    </row>
    <row r="672" spans="5:6" x14ac:dyDescent="0.25">
      <c r="E672" s="53"/>
      <c r="F672" s="53"/>
    </row>
    <row r="673" spans="5:6" x14ac:dyDescent="0.25">
      <c r="E673" s="53"/>
      <c r="F673" s="53"/>
    </row>
    <row r="674" spans="5:6" x14ac:dyDescent="0.25">
      <c r="E674" s="53"/>
      <c r="F674" s="53"/>
    </row>
    <row r="675" spans="5:6" x14ac:dyDescent="0.25">
      <c r="E675" s="53"/>
      <c r="F675" s="53"/>
    </row>
    <row r="676" spans="5:6" x14ac:dyDescent="0.25">
      <c r="E676" s="53"/>
      <c r="F676" s="53"/>
    </row>
    <row r="677" spans="5:6" x14ac:dyDescent="0.25">
      <c r="E677" s="53"/>
      <c r="F677" s="53"/>
    </row>
    <row r="678" spans="5:6" x14ac:dyDescent="0.25">
      <c r="E678" s="53"/>
      <c r="F678" s="53"/>
    </row>
    <row r="679" spans="5:6" x14ac:dyDescent="0.25">
      <c r="E679" s="53"/>
      <c r="F679" s="53"/>
    </row>
    <row r="680" spans="5:6" x14ac:dyDescent="0.25">
      <c r="E680" s="53"/>
      <c r="F680" s="53"/>
    </row>
    <row r="681" spans="5:6" x14ac:dyDescent="0.25">
      <c r="E681" s="53"/>
      <c r="F681" s="53"/>
    </row>
    <row r="682" spans="5:6" x14ac:dyDescent="0.25">
      <c r="E682" s="53"/>
      <c r="F682" s="53"/>
    </row>
    <row r="683" spans="5:6" x14ac:dyDescent="0.25">
      <c r="E683" s="53"/>
      <c r="F683" s="53"/>
    </row>
    <row r="684" spans="5:6" x14ac:dyDescent="0.25">
      <c r="E684" s="53"/>
      <c r="F684" s="53"/>
    </row>
    <row r="685" spans="5:6" x14ac:dyDescent="0.25">
      <c r="E685" s="53"/>
      <c r="F685" s="53"/>
    </row>
    <row r="686" spans="5:6" x14ac:dyDescent="0.25">
      <c r="E686" s="53"/>
      <c r="F686" s="53"/>
    </row>
    <row r="687" spans="5:6" x14ac:dyDescent="0.25">
      <c r="E687" s="53"/>
      <c r="F687" s="53"/>
    </row>
    <row r="688" spans="5:6" x14ac:dyDescent="0.25">
      <c r="E688" s="53"/>
      <c r="F688" s="53"/>
    </row>
    <row r="689" spans="5:6" x14ac:dyDescent="0.25">
      <c r="E689" s="53"/>
      <c r="F689" s="53"/>
    </row>
    <row r="690" spans="5:6" x14ac:dyDescent="0.25">
      <c r="E690" s="53"/>
      <c r="F690" s="53"/>
    </row>
    <row r="691" spans="5:6" x14ac:dyDescent="0.25">
      <c r="E691" s="53"/>
      <c r="F691" s="53"/>
    </row>
    <row r="692" spans="5:6" x14ac:dyDescent="0.25">
      <c r="E692" s="53"/>
      <c r="F692" s="53"/>
    </row>
    <row r="693" spans="5:6" x14ac:dyDescent="0.25">
      <c r="E693" s="53"/>
      <c r="F693" s="53"/>
    </row>
    <row r="694" spans="5:6" x14ac:dyDescent="0.25">
      <c r="E694" s="53"/>
      <c r="F694" s="53"/>
    </row>
    <row r="695" spans="5:6" x14ac:dyDescent="0.25">
      <c r="E695" s="53"/>
      <c r="F695" s="53"/>
    </row>
    <row r="696" spans="5:6" x14ac:dyDescent="0.25">
      <c r="E696" s="53"/>
      <c r="F696" s="53"/>
    </row>
    <row r="697" spans="5:6" x14ac:dyDescent="0.25">
      <c r="E697" s="53"/>
      <c r="F697" s="53"/>
    </row>
    <row r="698" spans="5:6" x14ac:dyDescent="0.25">
      <c r="E698" s="53"/>
      <c r="F698" s="53"/>
    </row>
    <row r="699" spans="5:6" x14ac:dyDescent="0.25">
      <c r="E699" s="53"/>
      <c r="F699" s="53"/>
    </row>
    <row r="700" spans="5:6" x14ac:dyDescent="0.25">
      <c r="E700" s="53"/>
      <c r="F700" s="53"/>
    </row>
    <row r="701" spans="5:6" x14ac:dyDescent="0.25">
      <c r="E701" s="53"/>
      <c r="F701" s="53"/>
    </row>
    <row r="702" spans="5:6" x14ac:dyDescent="0.25">
      <c r="E702" s="53"/>
      <c r="F702" s="53"/>
    </row>
    <row r="703" spans="5:6" x14ac:dyDescent="0.25">
      <c r="E703" s="53"/>
      <c r="F703" s="53"/>
    </row>
    <row r="704" spans="5:6" x14ac:dyDescent="0.25">
      <c r="E704" s="53"/>
      <c r="F704" s="53"/>
    </row>
    <row r="705" spans="5:6" x14ac:dyDescent="0.25">
      <c r="E705" s="53"/>
      <c r="F705" s="53"/>
    </row>
    <row r="706" spans="5:6" x14ac:dyDescent="0.25">
      <c r="E706" s="53"/>
      <c r="F706" s="53"/>
    </row>
    <row r="707" spans="5:6" x14ac:dyDescent="0.25">
      <c r="E707" s="53"/>
      <c r="F707" s="53"/>
    </row>
    <row r="708" spans="5:6" x14ac:dyDescent="0.25">
      <c r="E708" s="53"/>
      <c r="F708" s="53"/>
    </row>
    <row r="709" spans="5:6" x14ac:dyDescent="0.25">
      <c r="E709" s="53"/>
      <c r="F709" s="53"/>
    </row>
    <row r="710" spans="5:6" x14ac:dyDescent="0.25">
      <c r="E710" s="53"/>
      <c r="F710" s="53"/>
    </row>
    <row r="711" spans="5:6" x14ac:dyDescent="0.25">
      <c r="E711" s="53"/>
      <c r="F711" s="53"/>
    </row>
    <row r="712" spans="5:6" x14ac:dyDescent="0.25">
      <c r="E712" s="53"/>
      <c r="F712" s="53"/>
    </row>
    <row r="713" spans="5:6" x14ac:dyDescent="0.25">
      <c r="E713" s="53"/>
      <c r="F713" s="53"/>
    </row>
    <row r="714" spans="5:6" x14ac:dyDescent="0.25">
      <c r="E714" s="53"/>
      <c r="F714" s="53"/>
    </row>
    <row r="715" spans="5:6" x14ac:dyDescent="0.25">
      <c r="E715" s="53"/>
      <c r="F715" s="53"/>
    </row>
    <row r="716" spans="5:6" x14ac:dyDescent="0.25">
      <c r="E716" s="53"/>
      <c r="F716" s="53"/>
    </row>
    <row r="717" spans="5:6" x14ac:dyDescent="0.25">
      <c r="E717" s="53"/>
      <c r="F717" s="53"/>
    </row>
    <row r="718" spans="5:6" x14ac:dyDescent="0.25">
      <c r="E718" s="53"/>
      <c r="F718" s="53"/>
    </row>
    <row r="719" spans="5:6" x14ac:dyDescent="0.25">
      <c r="E719" s="53"/>
      <c r="F719" s="53"/>
    </row>
    <row r="720" spans="5:6" x14ac:dyDescent="0.25">
      <c r="E720" s="53"/>
      <c r="F720" s="53"/>
    </row>
    <row r="721" spans="5:6" x14ac:dyDescent="0.25">
      <c r="E721" s="53"/>
      <c r="F721" s="53"/>
    </row>
    <row r="722" spans="5:6" x14ac:dyDescent="0.25">
      <c r="E722" s="53"/>
      <c r="F722" s="53"/>
    </row>
    <row r="723" spans="5:6" x14ac:dyDescent="0.25">
      <c r="E723" s="53"/>
      <c r="F723" s="53"/>
    </row>
    <row r="724" spans="5:6" x14ac:dyDescent="0.25">
      <c r="E724" s="53"/>
      <c r="F724" s="53"/>
    </row>
    <row r="725" spans="5:6" x14ac:dyDescent="0.25">
      <c r="E725" s="53"/>
      <c r="F725" s="53"/>
    </row>
    <row r="726" spans="5:6" x14ac:dyDescent="0.25">
      <c r="E726" s="53"/>
      <c r="F726" s="53"/>
    </row>
    <row r="727" spans="5:6" x14ac:dyDescent="0.25">
      <c r="E727" s="53"/>
      <c r="F727" s="53"/>
    </row>
    <row r="728" spans="5:6" x14ac:dyDescent="0.25">
      <c r="E728" s="53"/>
      <c r="F728" s="53"/>
    </row>
    <row r="729" spans="5:6" x14ac:dyDescent="0.25">
      <c r="E729" s="53"/>
      <c r="F729" s="53"/>
    </row>
    <row r="730" spans="5:6" x14ac:dyDescent="0.25">
      <c r="E730" s="53"/>
      <c r="F730" s="53"/>
    </row>
    <row r="731" spans="5:6" x14ac:dyDescent="0.25">
      <c r="E731" s="53"/>
      <c r="F731" s="53"/>
    </row>
    <row r="732" spans="5:6" x14ac:dyDescent="0.25">
      <c r="E732" s="53"/>
      <c r="F732" s="53"/>
    </row>
    <row r="733" spans="5:6" x14ac:dyDescent="0.25">
      <c r="E733" s="53"/>
      <c r="F733" s="53"/>
    </row>
    <row r="734" spans="5:6" x14ac:dyDescent="0.25">
      <c r="E734" s="53"/>
      <c r="F734" s="53"/>
    </row>
    <row r="735" spans="5:6" x14ac:dyDescent="0.25">
      <c r="E735" s="53"/>
      <c r="F735" s="53"/>
    </row>
    <row r="736" spans="5:6" x14ac:dyDescent="0.25">
      <c r="E736" s="53"/>
      <c r="F736" s="53"/>
    </row>
    <row r="737" spans="5:6" x14ac:dyDescent="0.25">
      <c r="E737" s="53"/>
      <c r="F737" s="53"/>
    </row>
    <row r="738" spans="5:6" x14ac:dyDescent="0.25">
      <c r="E738" s="53"/>
      <c r="F738" s="53"/>
    </row>
    <row r="739" spans="5:6" x14ac:dyDescent="0.25">
      <c r="E739" s="53"/>
      <c r="F739" s="53"/>
    </row>
    <row r="740" spans="5:6" x14ac:dyDescent="0.25">
      <c r="E740" s="53"/>
      <c r="F740" s="53"/>
    </row>
    <row r="741" spans="5:6" x14ac:dyDescent="0.25">
      <c r="E741" s="53"/>
      <c r="F741" s="53"/>
    </row>
    <row r="742" spans="5:6" x14ac:dyDescent="0.25">
      <c r="E742" s="53"/>
      <c r="F742" s="53"/>
    </row>
    <row r="743" spans="5:6" x14ac:dyDescent="0.25">
      <c r="E743" s="53"/>
      <c r="F743" s="53"/>
    </row>
    <row r="744" spans="5:6" x14ac:dyDescent="0.25">
      <c r="E744" s="53"/>
      <c r="F744" s="53"/>
    </row>
    <row r="745" spans="5:6" x14ac:dyDescent="0.25">
      <c r="E745" s="53"/>
      <c r="F745" s="53"/>
    </row>
    <row r="746" spans="5:6" x14ac:dyDescent="0.25">
      <c r="E746" s="53"/>
      <c r="F746" s="53"/>
    </row>
    <row r="747" spans="5:6" x14ac:dyDescent="0.25">
      <c r="E747" s="53"/>
      <c r="F747" s="53"/>
    </row>
    <row r="748" spans="5:6" x14ac:dyDescent="0.25">
      <c r="E748" s="53"/>
      <c r="F748" s="53"/>
    </row>
    <row r="749" spans="5:6" x14ac:dyDescent="0.25">
      <c r="E749" s="53"/>
      <c r="F749" s="53"/>
    </row>
    <row r="750" spans="5:6" x14ac:dyDescent="0.25">
      <c r="E750" s="53"/>
      <c r="F750" s="53"/>
    </row>
    <row r="751" spans="5:6" x14ac:dyDescent="0.25">
      <c r="E751" s="53"/>
      <c r="F751" s="53"/>
    </row>
    <row r="752" spans="5:6" x14ac:dyDescent="0.25">
      <c r="E752" s="53"/>
      <c r="F752" s="53"/>
    </row>
    <row r="753" spans="5:6" x14ac:dyDescent="0.25">
      <c r="E753" s="53"/>
      <c r="F753" s="53"/>
    </row>
    <row r="754" spans="5:6" x14ac:dyDescent="0.25">
      <c r="E754" s="53"/>
      <c r="F754" s="53"/>
    </row>
    <row r="755" spans="5:6" x14ac:dyDescent="0.25">
      <c r="E755" s="53"/>
      <c r="F755" s="53"/>
    </row>
    <row r="756" spans="5:6" x14ac:dyDescent="0.25">
      <c r="E756" s="53"/>
      <c r="F756" s="53"/>
    </row>
    <row r="757" spans="5:6" x14ac:dyDescent="0.25">
      <c r="E757" s="53"/>
      <c r="F757" s="53"/>
    </row>
    <row r="758" spans="5:6" x14ac:dyDescent="0.25">
      <c r="E758" s="53"/>
      <c r="F758" s="53"/>
    </row>
    <row r="759" spans="5:6" x14ac:dyDescent="0.25">
      <c r="E759" s="53"/>
      <c r="F759" s="53"/>
    </row>
    <row r="760" spans="5:6" x14ac:dyDescent="0.25">
      <c r="E760" s="53"/>
      <c r="F760" s="53"/>
    </row>
    <row r="761" spans="5:6" x14ac:dyDescent="0.25">
      <c r="E761" s="53"/>
      <c r="F761" s="53"/>
    </row>
    <row r="762" spans="5:6" x14ac:dyDescent="0.25">
      <c r="E762" s="53"/>
      <c r="F762" s="53"/>
    </row>
    <row r="763" spans="5:6" x14ac:dyDescent="0.25">
      <c r="E763" s="53"/>
      <c r="F763" s="53"/>
    </row>
    <row r="764" spans="5:6" x14ac:dyDescent="0.25">
      <c r="E764" s="53"/>
      <c r="F764" s="53"/>
    </row>
    <row r="765" spans="5:6" x14ac:dyDescent="0.25">
      <c r="E765" s="53"/>
      <c r="F765" s="53"/>
    </row>
    <row r="766" spans="5:6" x14ac:dyDescent="0.25">
      <c r="E766" s="53"/>
      <c r="F766" s="53"/>
    </row>
    <row r="767" spans="5:6" x14ac:dyDescent="0.25">
      <c r="E767" s="53"/>
      <c r="F767" s="53"/>
    </row>
    <row r="768" spans="5:6" x14ac:dyDescent="0.25">
      <c r="E768" s="53"/>
      <c r="F768" s="53"/>
    </row>
    <row r="769" spans="5:6" x14ac:dyDescent="0.25">
      <c r="E769" s="53"/>
      <c r="F769" s="53"/>
    </row>
    <row r="770" spans="5:6" x14ac:dyDescent="0.25">
      <c r="E770" s="53"/>
      <c r="F770" s="53"/>
    </row>
    <row r="771" spans="5:6" x14ac:dyDescent="0.25">
      <c r="E771" s="53"/>
      <c r="F771" s="53"/>
    </row>
    <row r="772" spans="5:6" x14ac:dyDescent="0.25">
      <c r="E772" s="53"/>
      <c r="F772" s="53"/>
    </row>
    <row r="773" spans="5:6" x14ac:dyDescent="0.25">
      <c r="E773" s="53"/>
      <c r="F773" s="53"/>
    </row>
    <row r="774" spans="5:6" x14ac:dyDescent="0.25">
      <c r="E774" s="53"/>
      <c r="F774" s="53"/>
    </row>
    <row r="775" spans="5:6" x14ac:dyDescent="0.25">
      <c r="E775" s="53"/>
      <c r="F775" s="53"/>
    </row>
    <row r="776" spans="5:6" x14ac:dyDescent="0.25">
      <c r="E776" s="53"/>
      <c r="F776" s="53"/>
    </row>
    <row r="777" spans="5:6" x14ac:dyDescent="0.25">
      <c r="E777" s="53"/>
      <c r="F777" s="53"/>
    </row>
    <row r="778" spans="5:6" x14ac:dyDescent="0.25">
      <c r="E778" s="53"/>
      <c r="F778" s="53"/>
    </row>
    <row r="779" spans="5:6" x14ac:dyDescent="0.25">
      <c r="E779" s="53"/>
      <c r="F779" s="53"/>
    </row>
    <row r="780" spans="5:6" x14ac:dyDescent="0.25">
      <c r="E780" s="53"/>
      <c r="F780" s="53"/>
    </row>
    <row r="781" spans="5:6" x14ac:dyDescent="0.25">
      <c r="E781" s="53"/>
      <c r="F781" s="53"/>
    </row>
    <row r="782" spans="5:6" x14ac:dyDescent="0.25">
      <c r="E782" s="53"/>
      <c r="F782" s="53"/>
    </row>
    <row r="783" spans="5:6" x14ac:dyDescent="0.25">
      <c r="E783" s="53"/>
      <c r="F783" s="53"/>
    </row>
    <row r="784" spans="5:6" x14ac:dyDescent="0.25">
      <c r="E784" s="53"/>
      <c r="F784" s="53"/>
    </row>
    <row r="785" spans="5:6" x14ac:dyDescent="0.25">
      <c r="E785" s="53"/>
      <c r="F785" s="53"/>
    </row>
    <row r="786" spans="5:6" x14ac:dyDescent="0.25">
      <c r="E786" s="53"/>
      <c r="F786" s="53"/>
    </row>
    <row r="787" spans="5:6" x14ac:dyDescent="0.25">
      <c r="E787" s="53"/>
      <c r="F787" s="53"/>
    </row>
    <row r="788" spans="5:6" x14ac:dyDescent="0.25">
      <c r="E788" s="53"/>
      <c r="F788" s="53"/>
    </row>
    <row r="789" spans="5:6" x14ac:dyDescent="0.25">
      <c r="E789" s="53"/>
      <c r="F789" s="53"/>
    </row>
    <row r="790" spans="5:6" x14ac:dyDescent="0.25">
      <c r="E790" s="53"/>
      <c r="F790" s="53"/>
    </row>
    <row r="791" spans="5:6" x14ac:dyDescent="0.25">
      <c r="E791" s="53"/>
      <c r="F791" s="53"/>
    </row>
    <row r="792" spans="5:6" x14ac:dyDescent="0.25">
      <c r="E792" s="53"/>
      <c r="F792" s="53"/>
    </row>
    <row r="793" spans="5:6" x14ac:dyDescent="0.25">
      <c r="E793" s="53"/>
      <c r="F793" s="53"/>
    </row>
    <row r="794" spans="5:6" x14ac:dyDescent="0.25">
      <c r="E794" s="53"/>
      <c r="F794" s="53"/>
    </row>
    <row r="795" spans="5:6" x14ac:dyDescent="0.25">
      <c r="E795" s="53"/>
      <c r="F795" s="53"/>
    </row>
    <row r="796" spans="5:6" x14ac:dyDescent="0.25">
      <c r="E796" s="53"/>
      <c r="F796" s="53"/>
    </row>
    <row r="797" spans="5:6" x14ac:dyDescent="0.25">
      <c r="E797" s="53"/>
      <c r="F797" s="53"/>
    </row>
    <row r="798" spans="5:6" x14ac:dyDescent="0.25">
      <c r="E798" s="53"/>
      <c r="F798" s="53"/>
    </row>
    <row r="799" spans="5:6" x14ac:dyDescent="0.25">
      <c r="E799" s="53"/>
      <c r="F799" s="53"/>
    </row>
    <row r="800" spans="5:6" x14ac:dyDescent="0.25">
      <c r="E800" s="53"/>
      <c r="F800" s="53"/>
    </row>
    <row r="801" spans="5:6" x14ac:dyDescent="0.25">
      <c r="E801" s="53"/>
      <c r="F801" s="53"/>
    </row>
    <row r="802" spans="5:6" x14ac:dyDescent="0.25">
      <c r="E802" s="53"/>
      <c r="F802" s="53"/>
    </row>
    <row r="803" spans="5:6" x14ac:dyDescent="0.25">
      <c r="E803" s="53"/>
      <c r="F803" s="53"/>
    </row>
    <row r="804" spans="5:6" x14ac:dyDescent="0.25">
      <c r="E804" s="53"/>
      <c r="F804" s="53"/>
    </row>
    <row r="805" spans="5:6" x14ac:dyDescent="0.25">
      <c r="E805" s="53"/>
      <c r="F805" s="53"/>
    </row>
    <row r="806" spans="5:6" x14ac:dyDescent="0.25">
      <c r="E806" s="53"/>
      <c r="F806" s="53"/>
    </row>
    <row r="807" spans="5:6" x14ac:dyDescent="0.25">
      <c r="E807" s="53"/>
      <c r="F807" s="53"/>
    </row>
    <row r="808" spans="5:6" x14ac:dyDescent="0.25">
      <c r="E808" s="53"/>
      <c r="F808" s="53"/>
    </row>
    <row r="809" spans="5:6" x14ac:dyDescent="0.25">
      <c r="E809" s="53"/>
      <c r="F809" s="53"/>
    </row>
    <row r="810" spans="5:6" x14ac:dyDescent="0.25">
      <c r="E810" s="53"/>
      <c r="F810" s="53"/>
    </row>
    <row r="811" spans="5:6" x14ac:dyDescent="0.25">
      <c r="E811" s="53"/>
      <c r="F811" s="53"/>
    </row>
    <row r="812" spans="5:6" x14ac:dyDescent="0.25">
      <c r="E812" s="53"/>
      <c r="F812" s="53"/>
    </row>
    <row r="813" spans="5:6" x14ac:dyDescent="0.25">
      <c r="E813" s="53"/>
      <c r="F813" s="53"/>
    </row>
    <row r="814" spans="5:6" x14ac:dyDescent="0.25">
      <c r="E814" s="53"/>
      <c r="F814" s="53"/>
    </row>
    <row r="815" spans="5:6" x14ac:dyDescent="0.25">
      <c r="E815" s="53"/>
      <c r="F815" s="53"/>
    </row>
    <row r="816" spans="5:6" x14ac:dyDescent="0.25">
      <c r="E816" s="53"/>
      <c r="F816" s="53"/>
    </row>
    <row r="817" spans="5:6" x14ac:dyDescent="0.25">
      <c r="E817" s="53"/>
      <c r="F817" s="53"/>
    </row>
    <row r="818" spans="5:6" x14ac:dyDescent="0.25">
      <c r="E818" s="53"/>
      <c r="F818" s="53"/>
    </row>
    <row r="819" spans="5:6" x14ac:dyDescent="0.25">
      <c r="E819" s="53"/>
      <c r="F819" s="53"/>
    </row>
    <row r="820" spans="5:6" x14ac:dyDescent="0.25">
      <c r="E820" s="53"/>
      <c r="F820" s="53"/>
    </row>
    <row r="821" spans="5:6" x14ac:dyDescent="0.25">
      <c r="E821" s="53"/>
      <c r="F821" s="53"/>
    </row>
    <row r="822" spans="5:6" x14ac:dyDescent="0.25">
      <c r="E822" s="53"/>
      <c r="F822" s="53"/>
    </row>
    <row r="823" spans="5:6" x14ac:dyDescent="0.25">
      <c r="E823" s="53"/>
      <c r="F823" s="53"/>
    </row>
    <row r="824" spans="5:6" x14ac:dyDescent="0.25">
      <c r="E824" s="53"/>
      <c r="F824" s="53"/>
    </row>
    <row r="825" spans="5:6" x14ac:dyDescent="0.25">
      <c r="E825" s="53"/>
      <c r="F825" s="53"/>
    </row>
    <row r="826" spans="5:6" x14ac:dyDescent="0.25">
      <c r="E826" s="53"/>
      <c r="F826" s="53"/>
    </row>
    <row r="827" spans="5:6" x14ac:dyDescent="0.25">
      <c r="E827" s="53"/>
      <c r="F827" s="53"/>
    </row>
    <row r="828" spans="5:6" x14ac:dyDescent="0.25">
      <c r="E828" s="53"/>
      <c r="F828" s="53"/>
    </row>
    <row r="829" spans="5:6" x14ac:dyDescent="0.25">
      <c r="E829" s="53"/>
      <c r="F829" s="53"/>
    </row>
    <row r="830" spans="5:6" x14ac:dyDescent="0.25">
      <c r="E830" s="53"/>
      <c r="F830" s="53"/>
    </row>
    <row r="831" spans="5:6" x14ac:dyDescent="0.25">
      <c r="E831" s="53"/>
      <c r="F831" s="53"/>
    </row>
    <row r="832" spans="5:6" x14ac:dyDescent="0.25">
      <c r="E832" s="53"/>
      <c r="F832" s="53"/>
    </row>
    <row r="833" spans="5:6" x14ac:dyDescent="0.25">
      <c r="E833" s="53"/>
      <c r="F833" s="53"/>
    </row>
    <row r="834" spans="5:6" x14ac:dyDescent="0.25">
      <c r="E834" s="53"/>
      <c r="F834" s="53"/>
    </row>
    <row r="835" spans="5:6" x14ac:dyDescent="0.25">
      <c r="E835" s="53"/>
      <c r="F835" s="53"/>
    </row>
    <row r="836" spans="5:6" x14ac:dyDescent="0.25">
      <c r="E836" s="53"/>
      <c r="F836" s="53"/>
    </row>
    <row r="837" spans="5:6" x14ac:dyDescent="0.25">
      <c r="E837" s="53"/>
      <c r="F837" s="53"/>
    </row>
    <row r="838" spans="5:6" x14ac:dyDescent="0.25">
      <c r="E838" s="53"/>
      <c r="F838" s="53"/>
    </row>
    <row r="839" spans="5:6" x14ac:dyDescent="0.25">
      <c r="E839" s="53"/>
      <c r="F839" s="53"/>
    </row>
    <row r="840" spans="5:6" x14ac:dyDescent="0.25">
      <c r="E840" s="53"/>
      <c r="F840" s="53"/>
    </row>
    <row r="841" spans="5:6" x14ac:dyDescent="0.25">
      <c r="E841" s="53"/>
      <c r="F841" s="53"/>
    </row>
    <row r="842" spans="5:6" x14ac:dyDescent="0.25">
      <c r="E842" s="53"/>
      <c r="F842" s="53"/>
    </row>
    <row r="843" spans="5:6" x14ac:dyDescent="0.25">
      <c r="E843" s="53"/>
      <c r="F843" s="53"/>
    </row>
    <row r="844" spans="5:6" x14ac:dyDescent="0.25">
      <c r="E844" s="53"/>
      <c r="F844" s="53"/>
    </row>
    <row r="845" spans="5:6" x14ac:dyDescent="0.25">
      <c r="E845" s="53"/>
      <c r="F845" s="53"/>
    </row>
    <row r="846" spans="5:6" x14ac:dyDescent="0.25">
      <c r="E846" s="53"/>
      <c r="F846" s="53"/>
    </row>
    <row r="847" spans="5:6" x14ac:dyDescent="0.25">
      <c r="E847" s="53"/>
      <c r="F847" s="53"/>
    </row>
    <row r="848" spans="5:6" x14ac:dyDescent="0.25">
      <c r="E848" s="53"/>
      <c r="F848" s="53"/>
    </row>
    <row r="849" spans="5:6" x14ac:dyDescent="0.25">
      <c r="E849" s="53"/>
      <c r="F849" s="53"/>
    </row>
    <row r="850" spans="5:6" x14ac:dyDescent="0.25">
      <c r="E850" s="53"/>
      <c r="F850" s="53"/>
    </row>
    <row r="851" spans="5:6" x14ac:dyDescent="0.25">
      <c r="E851" s="53"/>
      <c r="F851" s="53"/>
    </row>
    <row r="852" spans="5:6" x14ac:dyDescent="0.25">
      <c r="E852" s="53"/>
      <c r="F852" s="53"/>
    </row>
    <row r="853" spans="5:6" x14ac:dyDescent="0.25">
      <c r="E853" s="53"/>
      <c r="F853" s="53"/>
    </row>
    <row r="854" spans="5:6" x14ac:dyDescent="0.25">
      <c r="E854" s="53"/>
      <c r="F854" s="53"/>
    </row>
    <row r="855" spans="5:6" x14ac:dyDescent="0.25">
      <c r="E855" s="53"/>
      <c r="F855" s="53"/>
    </row>
    <row r="856" spans="5:6" x14ac:dyDescent="0.25">
      <c r="E856" s="53"/>
      <c r="F856" s="53"/>
    </row>
    <row r="857" spans="5:6" x14ac:dyDescent="0.25">
      <c r="E857" s="53"/>
      <c r="F857" s="53"/>
    </row>
    <row r="858" spans="5:6" x14ac:dyDescent="0.25">
      <c r="E858" s="53"/>
      <c r="F858" s="53"/>
    </row>
    <row r="859" spans="5:6" x14ac:dyDescent="0.25">
      <c r="E859" s="53"/>
      <c r="F859" s="53"/>
    </row>
    <row r="860" spans="5:6" x14ac:dyDescent="0.25">
      <c r="E860" s="53"/>
      <c r="F860" s="53"/>
    </row>
    <row r="861" spans="5:6" x14ac:dyDescent="0.25">
      <c r="E861" s="53"/>
      <c r="F861" s="53"/>
    </row>
    <row r="862" spans="5:6" x14ac:dyDescent="0.25">
      <c r="E862" s="53"/>
      <c r="F862" s="53"/>
    </row>
    <row r="863" spans="5:6" x14ac:dyDescent="0.25">
      <c r="E863" s="53"/>
      <c r="F863" s="53"/>
    </row>
    <row r="864" spans="5:6" x14ac:dyDescent="0.25">
      <c r="E864" s="53"/>
      <c r="F864" s="53"/>
    </row>
    <row r="865" spans="5:6" x14ac:dyDescent="0.25">
      <c r="E865" s="53"/>
      <c r="F865" s="53"/>
    </row>
    <row r="866" spans="5:6" x14ac:dyDescent="0.25">
      <c r="E866" s="53"/>
      <c r="F866" s="53"/>
    </row>
    <row r="867" spans="5:6" x14ac:dyDescent="0.25">
      <c r="E867" s="53"/>
      <c r="F867" s="53"/>
    </row>
    <row r="868" spans="5:6" x14ac:dyDescent="0.25">
      <c r="E868" s="53"/>
      <c r="F868" s="53"/>
    </row>
    <row r="869" spans="5:6" x14ac:dyDescent="0.25">
      <c r="E869" s="53"/>
      <c r="F869" s="53"/>
    </row>
    <row r="870" spans="5:6" x14ac:dyDescent="0.25">
      <c r="E870" s="53"/>
      <c r="F870" s="53"/>
    </row>
    <row r="871" spans="5:6" x14ac:dyDescent="0.25">
      <c r="E871" s="53"/>
      <c r="F871" s="53"/>
    </row>
    <row r="872" spans="5:6" x14ac:dyDescent="0.25">
      <c r="E872" s="53"/>
      <c r="F872" s="53"/>
    </row>
    <row r="873" spans="5:6" x14ac:dyDescent="0.25">
      <c r="E873" s="53"/>
      <c r="F873" s="53"/>
    </row>
    <row r="874" spans="5:6" x14ac:dyDescent="0.25">
      <c r="E874" s="53"/>
      <c r="F874" s="53"/>
    </row>
    <row r="875" spans="5:6" x14ac:dyDescent="0.25">
      <c r="E875" s="53"/>
      <c r="F875" s="53"/>
    </row>
    <row r="876" spans="5:6" x14ac:dyDescent="0.25">
      <c r="E876" s="53"/>
      <c r="F876" s="53"/>
    </row>
    <row r="877" spans="5:6" x14ac:dyDescent="0.25">
      <c r="E877" s="53"/>
      <c r="F877" s="53"/>
    </row>
    <row r="878" spans="5:6" x14ac:dyDescent="0.25">
      <c r="E878" s="53"/>
      <c r="F878" s="53"/>
    </row>
    <row r="879" spans="5:6" x14ac:dyDescent="0.25">
      <c r="E879" s="53"/>
      <c r="F879" s="53"/>
    </row>
    <row r="880" spans="5:6" x14ac:dyDescent="0.25">
      <c r="E880" s="53"/>
      <c r="F880" s="53"/>
    </row>
    <row r="881" spans="5:6" x14ac:dyDescent="0.25">
      <c r="E881" s="53"/>
      <c r="F881" s="53"/>
    </row>
    <row r="882" spans="5:6" x14ac:dyDescent="0.25">
      <c r="E882" s="53"/>
      <c r="F882" s="53"/>
    </row>
    <row r="883" spans="5:6" x14ac:dyDescent="0.25">
      <c r="E883" s="53"/>
      <c r="F883" s="53"/>
    </row>
    <row r="884" spans="5:6" x14ac:dyDescent="0.25">
      <c r="E884" s="53"/>
      <c r="F884" s="53"/>
    </row>
    <row r="885" spans="5:6" x14ac:dyDescent="0.25">
      <c r="E885" s="53"/>
      <c r="F885" s="53"/>
    </row>
    <row r="886" spans="5:6" x14ac:dyDescent="0.25">
      <c r="E886" s="53"/>
      <c r="F886" s="53"/>
    </row>
    <row r="887" spans="5:6" x14ac:dyDescent="0.25">
      <c r="E887" s="53"/>
      <c r="F887" s="53"/>
    </row>
    <row r="888" spans="5:6" x14ac:dyDescent="0.25">
      <c r="E888" s="53"/>
      <c r="F888" s="53"/>
    </row>
    <row r="889" spans="5:6" x14ac:dyDescent="0.25">
      <c r="E889" s="53"/>
      <c r="F889" s="53"/>
    </row>
    <row r="890" spans="5:6" x14ac:dyDescent="0.25">
      <c r="E890" s="53"/>
      <c r="F890" s="53"/>
    </row>
    <row r="891" spans="5:6" x14ac:dyDescent="0.25">
      <c r="E891" s="53"/>
      <c r="F891" s="53"/>
    </row>
    <row r="892" spans="5:6" x14ac:dyDescent="0.25">
      <c r="E892" s="53"/>
      <c r="F892" s="53"/>
    </row>
    <row r="893" spans="5:6" x14ac:dyDescent="0.25">
      <c r="E893" s="53"/>
      <c r="F893" s="53"/>
    </row>
    <row r="894" spans="5:6" x14ac:dyDescent="0.25">
      <c r="E894" s="53"/>
      <c r="F894" s="53"/>
    </row>
    <row r="895" spans="5:6" x14ac:dyDescent="0.25">
      <c r="E895" s="53"/>
      <c r="F895" s="53"/>
    </row>
    <row r="896" spans="5:6" x14ac:dyDescent="0.25">
      <c r="E896" s="53"/>
      <c r="F896" s="53"/>
    </row>
    <row r="897" spans="5:6" x14ac:dyDescent="0.25">
      <c r="E897" s="53"/>
      <c r="F897" s="53"/>
    </row>
    <row r="898" spans="5:6" x14ac:dyDescent="0.25">
      <c r="E898" s="53"/>
      <c r="F898" s="53"/>
    </row>
    <row r="899" spans="5:6" x14ac:dyDescent="0.25">
      <c r="E899" s="53"/>
      <c r="F899" s="53"/>
    </row>
    <row r="900" spans="5:6" x14ac:dyDescent="0.25">
      <c r="E900" s="53"/>
      <c r="F900" s="53"/>
    </row>
    <row r="901" spans="5:6" x14ac:dyDescent="0.25">
      <c r="E901" s="53"/>
      <c r="F901" s="53"/>
    </row>
    <row r="902" spans="5:6" x14ac:dyDescent="0.25">
      <c r="E902" s="53"/>
      <c r="F902" s="53"/>
    </row>
    <row r="903" spans="5:6" x14ac:dyDescent="0.25">
      <c r="E903" s="53"/>
      <c r="F903" s="53"/>
    </row>
    <row r="904" spans="5:6" x14ac:dyDescent="0.25">
      <c r="E904" s="53"/>
      <c r="F904" s="53"/>
    </row>
    <row r="905" spans="5:6" x14ac:dyDescent="0.25">
      <c r="E905" s="53"/>
      <c r="F905" s="53"/>
    </row>
    <row r="906" spans="5:6" x14ac:dyDescent="0.25">
      <c r="E906" s="53"/>
      <c r="F906" s="53"/>
    </row>
    <row r="907" spans="5:6" x14ac:dyDescent="0.25">
      <c r="E907" s="53"/>
      <c r="F907" s="53"/>
    </row>
    <row r="908" spans="5:6" x14ac:dyDescent="0.25">
      <c r="E908" s="53"/>
      <c r="F908" s="53"/>
    </row>
    <row r="909" spans="5:6" x14ac:dyDescent="0.25">
      <c r="E909" s="53"/>
      <c r="F909" s="53"/>
    </row>
    <row r="910" spans="5:6" x14ac:dyDescent="0.25">
      <c r="E910" s="53"/>
      <c r="F910" s="53"/>
    </row>
    <row r="911" spans="5:6" x14ac:dyDescent="0.25">
      <c r="E911" s="53"/>
      <c r="F911" s="53"/>
    </row>
    <row r="912" spans="5:6" x14ac:dyDescent="0.25">
      <c r="E912" s="53"/>
      <c r="F912" s="53"/>
    </row>
    <row r="913" spans="5:6" x14ac:dyDescent="0.25">
      <c r="E913" s="53"/>
      <c r="F913" s="53"/>
    </row>
    <row r="914" spans="5:6" x14ac:dyDescent="0.25">
      <c r="E914" s="53"/>
      <c r="F914" s="53"/>
    </row>
    <row r="915" spans="5:6" x14ac:dyDescent="0.25">
      <c r="E915" s="53"/>
      <c r="F915" s="53"/>
    </row>
    <row r="916" spans="5:6" x14ac:dyDescent="0.25">
      <c r="E916" s="53"/>
      <c r="F916" s="53"/>
    </row>
    <row r="917" spans="5:6" x14ac:dyDescent="0.25">
      <c r="E917" s="53"/>
      <c r="F917" s="53"/>
    </row>
    <row r="918" spans="5:6" x14ac:dyDescent="0.25">
      <c r="E918" s="53"/>
      <c r="F918" s="53"/>
    </row>
    <row r="919" spans="5:6" x14ac:dyDescent="0.25">
      <c r="E919" s="53"/>
      <c r="F919" s="53"/>
    </row>
    <row r="920" spans="5:6" x14ac:dyDescent="0.25">
      <c r="E920" s="53"/>
      <c r="F920" s="53"/>
    </row>
    <row r="921" spans="5:6" x14ac:dyDescent="0.25">
      <c r="E921" s="53"/>
      <c r="F921" s="53"/>
    </row>
    <row r="922" spans="5:6" x14ac:dyDescent="0.25">
      <c r="E922" s="53"/>
      <c r="F922" s="53"/>
    </row>
    <row r="923" spans="5:6" x14ac:dyDescent="0.25">
      <c r="E923" s="53"/>
      <c r="F923" s="53"/>
    </row>
    <row r="924" spans="5:6" x14ac:dyDescent="0.25">
      <c r="E924" s="53"/>
      <c r="F924" s="53"/>
    </row>
    <row r="925" spans="5:6" x14ac:dyDescent="0.25">
      <c r="E925" s="53"/>
      <c r="F925" s="53"/>
    </row>
    <row r="926" spans="5:6" x14ac:dyDescent="0.25">
      <c r="E926" s="53"/>
      <c r="F926" s="53"/>
    </row>
    <row r="927" spans="5:6" x14ac:dyDescent="0.25">
      <c r="E927" s="53"/>
      <c r="F927" s="53"/>
    </row>
    <row r="928" spans="5:6" x14ac:dyDescent="0.25">
      <c r="E928" s="53"/>
      <c r="F928" s="53"/>
    </row>
    <row r="929" spans="5:6" x14ac:dyDescent="0.25">
      <c r="E929" s="53"/>
      <c r="F929" s="53"/>
    </row>
    <row r="930" spans="5:6" x14ac:dyDescent="0.25">
      <c r="E930" s="53"/>
      <c r="F930" s="53"/>
    </row>
    <row r="931" spans="5:6" x14ac:dyDescent="0.25">
      <c r="E931" s="53"/>
      <c r="F931" s="53"/>
    </row>
    <row r="932" spans="5:6" x14ac:dyDescent="0.25">
      <c r="E932" s="53"/>
      <c r="F932" s="53"/>
    </row>
    <row r="933" spans="5:6" x14ac:dyDescent="0.25">
      <c r="E933" s="53"/>
      <c r="F933" s="53"/>
    </row>
    <row r="934" spans="5:6" x14ac:dyDescent="0.25">
      <c r="E934" s="53"/>
      <c r="F934" s="53"/>
    </row>
    <row r="935" spans="5:6" x14ac:dyDescent="0.25">
      <c r="E935" s="53"/>
      <c r="F935" s="53"/>
    </row>
    <row r="936" spans="5:6" x14ac:dyDescent="0.25">
      <c r="E936" s="53"/>
      <c r="F936" s="53"/>
    </row>
    <row r="937" spans="5:6" x14ac:dyDescent="0.25">
      <c r="E937" s="53"/>
      <c r="F937" s="53"/>
    </row>
    <row r="938" spans="5:6" x14ac:dyDescent="0.25">
      <c r="E938" s="53"/>
      <c r="F938" s="53"/>
    </row>
    <row r="939" spans="5:6" x14ac:dyDescent="0.25">
      <c r="E939" s="53"/>
      <c r="F939" s="53"/>
    </row>
    <row r="940" spans="5:6" x14ac:dyDescent="0.25">
      <c r="E940" s="53"/>
      <c r="F940" s="53"/>
    </row>
    <row r="941" spans="5:6" x14ac:dyDescent="0.25">
      <c r="E941" s="53"/>
      <c r="F941" s="53"/>
    </row>
    <row r="942" spans="5:6" x14ac:dyDescent="0.25">
      <c r="E942" s="53"/>
      <c r="F942" s="53"/>
    </row>
    <row r="943" spans="5:6" x14ac:dyDescent="0.25">
      <c r="E943" s="53"/>
      <c r="F943" s="53"/>
    </row>
    <row r="944" spans="5:6" x14ac:dyDescent="0.25">
      <c r="E944" s="53"/>
      <c r="F944" s="53"/>
    </row>
    <row r="945" spans="5:6" x14ac:dyDescent="0.25">
      <c r="E945" s="53"/>
      <c r="F945" s="53"/>
    </row>
    <row r="946" spans="5:6" x14ac:dyDescent="0.25">
      <c r="E946" s="53"/>
      <c r="F946" s="53"/>
    </row>
    <row r="947" spans="5:6" x14ac:dyDescent="0.25">
      <c r="E947" s="53"/>
      <c r="F947" s="53"/>
    </row>
    <row r="948" spans="5:6" x14ac:dyDescent="0.25">
      <c r="E948" s="53"/>
      <c r="F948" s="53"/>
    </row>
    <row r="949" spans="5:6" x14ac:dyDescent="0.25">
      <c r="E949" s="53"/>
      <c r="F949" s="53"/>
    </row>
    <row r="950" spans="5:6" x14ac:dyDescent="0.25">
      <c r="E950" s="53"/>
      <c r="F950" s="53"/>
    </row>
    <row r="951" spans="5:6" x14ac:dyDescent="0.25">
      <c r="E951" s="53"/>
      <c r="F951" s="53"/>
    </row>
    <row r="952" spans="5:6" x14ac:dyDescent="0.25">
      <c r="E952" s="53"/>
      <c r="F952" s="53"/>
    </row>
    <row r="953" spans="5:6" x14ac:dyDescent="0.25">
      <c r="E953" s="53"/>
      <c r="F953" s="53"/>
    </row>
    <row r="954" spans="5:6" x14ac:dyDescent="0.25">
      <c r="E954" s="53"/>
      <c r="F954" s="53"/>
    </row>
    <row r="955" spans="5:6" x14ac:dyDescent="0.25">
      <c r="E955" s="53"/>
      <c r="F955" s="53"/>
    </row>
    <row r="956" spans="5:6" x14ac:dyDescent="0.25">
      <c r="E956" s="53"/>
      <c r="F956" s="53"/>
    </row>
    <row r="957" spans="5:6" x14ac:dyDescent="0.25">
      <c r="E957" s="53"/>
      <c r="F957" s="53"/>
    </row>
    <row r="958" spans="5:6" x14ac:dyDescent="0.25">
      <c r="E958" s="53"/>
      <c r="F958" s="53"/>
    </row>
    <row r="959" spans="5:6" x14ac:dyDescent="0.25">
      <c r="E959" s="53"/>
      <c r="F959" s="53"/>
    </row>
    <row r="960" spans="5:6" x14ac:dyDescent="0.25">
      <c r="E960" s="53"/>
      <c r="F960" s="53"/>
    </row>
    <row r="961" spans="5:6" x14ac:dyDescent="0.25">
      <c r="E961" s="53"/>
      <c r="F961" s="53"/>
    </row>
    <row r="962" spans="5:6" x14ac:dyDescent="0.25">
      <c r="E962" s="53"/>
      <c r="F962" s="53"/>
    </row>
    <row r="963" spans="5:6" x14ac:dyDescent="0.25">
      <c r="E963" s="53"/>
      <c r="F963" s="53"/>
    </row>
    <row r="964" spans="5:6" x14ac:dyDescent="0.25">
      <c r="E964" s="53"/>
      <c r="F964" s="53"/>
    </row>
    <row r="965" spans="5:6" x14ac:dyDescent="0.25">
      <c r="E965" s="53"/>
      <c r="F965" s="53"/>
    </row>
    <row r="966" spans="5:6" x14ac:dyDescent="0.25">
      <c r="E966" s="53"/>
      <c r="F966" s="53"/>
    </row>
    <row r="967" spans="5:6" x14ac:dyDescent="0.25">
      <c r="E967" s="53"/>
      <c r="F967" s="53"/>
    </row>
    <row r="968" spans="5:6" x14ac:dyDescent="0.25">
      <c r="E968" s="53"/>
      <c r="F968" s="53"/>
    </row>
    <row r="969" spans="5:6" x14ac:dyDescent="0.25">
      <c r="E969" s="53"/>
      <c r="F969" s="53"/>
    </row>
    <row r="970" spans="5:6" x14ac:dyDescent="0.25">
      <c r="E970" s="53"/>
      <c r="F970" s="53"/>
    </row>
    <row r="971" spans="5:6" x14ac:dyDescent="0.25">
      <c r="E971" s="53"/>
      <c r="F971" s="53"/>
    </row>
    <row r="972" spans="5:6" x14ac:dyDescent="0.25">
      <c r="E972" s="53"/>
      <c r="F972" s="53"/>
    </row>
    <row r="973" spans="5:6" x14ac:dyDescent="0.25">
      <c r="E973" s="53"/>
      <c r="F973" s="53"/>
    </row>
    <row r="974" spans="5:6" x14ac:dyDescent="0.25">
      <c r="E974" s="53"/>
      <c r="F974" s="53"/>
    </row>
    <row r="975" spans="5:6" x14ac:dyDescent="0.25">
      <c r="E975" s="53"/>
      <c r="F975" s="53"/>
    </row>
    <row r="976" spans="5:6" x14ac:dyDescent="0.25">
      <c r="E976" s="53"/>
      <c r="F976" s="53"/>
    </row>
    <row r="977" spans="5:6" x14ac:dyDescent="0.25">
      <c r="E977" s="53"/>
      <c r="F977" s="53"/>
    </row>
    <row r="978" spans="5:6" x14ac:dyDescent="0.25">
      <c r="E978" s="53"/>
      <c r="F978" s="53"/>
    </row>
    <row r="979" spans="5:6" x14ac:dyDescent="0.25">
      <c r="E979" s="53"/>
      <c r="F979" s="53"/>
    </row>
    <row r="980" spans="5:6" x14ac:dyDescent="0.25">
      <c r="E980" s="53"/>
      <c r="F980" s="53"/>
    </row>
    <row r="981" spans="5:6" x14ac:dyDescent="0.25">
      <c r="E981" s="53"/>
      <c r="F981" s="53"/>
    </row>
    <row r="982" spans="5:6" x14ac:dyDescent="0.25">
      <c r="E982" s="53"/>
      <c r="F982" s="53"/>
    </row>
    <row r="983" spans="5:6" x14ac:dyDescent="0.25">
      <c r="E983" s="53"/>
      <c r="F983" s="53"/>
    </row>
    <row r="984" spans="5:6" x14ac:dyDescent="0.25">
      <c r="E984" s="53"/>
      <c r="F984" s="53"/>
    </row>
    <row r="985" spans="5:6" x14ac:dyDescent="0.25">
      <c r="E985" s="53"/>
      <c r="F985" s="53"/>
    </row>
    <row r="986" spans="5:6" x14ac:dyDescent="0.25">
      <c r="E986" s="53"/>
      <c r="F986" s="53"/>
    </row>
    <row r="987" spans="5:6" x14ac:dyDescent="0.25">
      <c r="E987" s="53"/>
      <c r="F987" s="53"/>
    </row>
    <row r="988" spans="5:6" x14ac:dyDescent="0.25">
      <c r="E988" s="53"/>
      <c r="F988" s="53"/>
    </row>
    <row r="989" spans="5:6" x14ac:dyDescent="0.25">
      <c r="E989" s="53"/>
      <c r="F989" s="53"/>
    </row>
    <row r="990" spans="5:6" x14ac:dyDescent="0.25">
      <c r="E990" s="53"/>
      <c r="F990" s="53"/>
    </row>
    <row r="991" spans="5:6" x14ac:dyDescent="0.25">
      <c r="E991" s="53"/>
      <c r="F991" s="53"/>
    </row>
    <row r="992" spans="5:6" x14ac:dyDescent="0.25">
      <c r="E992" s="53"/>
      <c r="F992" s="53"/>
    </row>
    <row r="993" spans="5:6" x14ac:dyDescent="0.25">
      <c r="E993" s="53"/>
      <c r="F993" s="53"/>
    </row>
    <row r="994" spans="5:6" x14ac:dyDescent="0.25">
      <c r="E994" s="53"/>
      <c r="F994" s="53"/>
    </row>
    <row r="995" spans="5:6" x14ac:dyDescent="0.25">
      <c r="E995" s="53"/>
      <c r="F995" s="53"/>
    </row>
    <row r="996" spans="5:6" x14ac:dyDescent="0.25">
      <c r="E996" s="53"/>
      <c r="F996" s="53"/>
    </row>
    <row r="997" spans="5:6" x14ac:dyDescent="0.25">
      <c r="E997" s="53"/>
      <c r="F997" s="53"/>
    </row>
    <row r="998" spans="5:6" x14ac:dyDescent="0.25">
      <c r="E998" s="53"/>
      <c r="F998" s="53"/>
    </row>
    <row r="999" spans="5:6" x14ac:dyDescent="0.25">
      <c r="E999" s="53"/>
      <c r="F999" s="53"/>
    </row>
    <row r="1000" spans="5:6" x14ac:dyDescent="0.25">
      <c r="E1000" s="53"/>
      <c r="F1000" s="53"/>
    </row>
    <row r="1001" spans="5:6" x14ac:dyDescent="0.25">
      <c r="E1001" s="53"/>
      <c r="F1001" s="53"/>
    </row>
    <row r="1002" spans="5:6" x14ac:dyDescent="0.25">
      <c r="E1002" s="53"/>
      <c r="F1002" s="53"/>
    </row>
    <row r="1003" spans="5:6" x14ac:dyDescent="0.25">
      <c r="E1003" s="53"/>
      <c r="F1003" s="53"/>
    </row>
    <row r="1004" spans="5:6" x14ac:dyDescent="0.25">
      <c r="E1004" s="53"/>
      <c r="F1004" s="53"/>
    </row>
    <row r="1005" spans="5:6" x14ac:dyDescent="0.25">
      <c r="E1005" s="53"/>
      <c r="F1005" s="53"/>
    </row>
    <row r="1006" spans="5:6" x14ac:dyDescent="0.25">
      <c r="E1006" s="53"/>
      <c r="F1006" s="53"/>
    </row>
    <row r="1007" spans="5:6" x14ac:dyDescent="0.25">
      <c r="E1007" s="53"/>
      <c r="F1007" s="53"/>
    </row>
    <row r="1008" spans="5:6" x14ac:dyDescent="0.25">
      <c r="E1008" s="53"/>
      <c r="F1008" s="53"/>
    </row>
    <row r="1009" spans="5:6" x14ac:dyDescent="0.25">
      <c r="E1009" s="53"/>
      <c r="F1009" s="53"/>
    </row>
    <row r="1010" spans="5:6" x14ac:dyDescent="0.25">
      <c r="E1010" s="53"/>
      <c r="F1010" s="53"/>
    </row>
    <row r="1011" spans="5:6" x14ac:dyDescent="0.25">
      <c r="E1011" s="53"/>
      <c r="F1011" s="53"/>
    </row>
    <row r="1012" spans="5:6" x14ac:dyDescent="0.25">
      <c r="E1012" s="53"/>
      <c r="F1012" s="53"/>
    </row>
    <row r="1013" spans="5:6" x14ac:dyDescent="0.25">
      <c r="E1013" s="53"/>
      <c r="F1013" s="53"/>
    </row>
    <row r="1014" spans="5:6" x14ac:dyDescent="0.25">
      <c r="E1014" s="53"/>
      <c r="F1014" s="53"/>
    </row>
    <row r="1015" spans="5:6" x14ac:dyDescent="0.25">
      <c r="E1015" s="53"/>
      <c r="F1015" s="53"/>
    </row>
    <row r="1016" spans="5:6" x14ac:dyDescent="0.25">
      <c r="E1016" s="53"/>
      <c r="F1016" s="53"/>
    </row>
    <row r="1017" spans="5:6" x14ac:dyDescent="0.25">
      <c r="E1017" s="53"/>
      <c r="F1017" s="53"/>
    </row>
    <row r="1018" spans="5:6" x14ac:dyDescent="0.25">
      <c r="E1018" s="53"/>
      <c r="F1018" s="53"/>
    </row>
    <row r="1019" spans="5:6" x14ac:dyDescent="0.25">
      <c r="E1019" s="53"/>
      <c r="F1019" s="53"/>
    </row>
    <row r="1020" spans="5:6" x14ac:dyDescent="0.25">
      <c r="E1020" s="53"/>
      <c r="F1020" s="53"/>
    </row>
    <row r="1021" spans="5:6" x14ac:dyDescent="0.25">
      <c r="E1021" s="53"/>
      <c r="F1021" s="53"/>
    </row>
    <row r="1022" spans="5:6" x14ac:dyDescent="0.25">
      <c r="E1022" s="53"/>
      <c r="F1022" s="53"/>
    </row>
    <row r="1023" spans="5:6" x14ac:dyDescent="0.25">
      <c r="E1023" s="53"/>
      <c r="F1023" s="53"/>
    </row>
    <row r="1024" spans="5:6" x14ac:dyDescent="0.25">
      <c r="E1024" s="53"/>
      <c r="F1024" s="53"/>
    </row>
    <row r="1025" spans="5:6" x14ac:dyDescent="0.25">
      <c r="E1025" s="53"/>
      <c r="F1025" s="53"/>
    </row>
    <row r="1026" spans="5:6" x14ac:dyDescent="0.25">
      <c r="E1026" s="53"/>
      <c r="F1026" s="53"/>
    </row>
    <row r="1027" spans="5:6" x14ac:dyDescent="0.25">
      <c r="E1027" s="53"/>
      <c r="F1027" s="53"/>
    </row>
    <row r="1028" spans="5:6" x14ac:dyDescent="0.25">
      <c r="E1028" s="53"/>
      <c r="F1028" s="53"/>
    </row>
    <row r="1029" spans="5:6" x14ac:dyDescent="0.25">
      <c r="E1029" s="53"/>
      <c r="F1029" s="53"/>
    </row>
    <row r="1030" spans="5:6" x14ac:dyDescent="0.25">
      <c r="E1030" s="53"/>
      <c r="F1030" s="53"/>
    </row>
    <row r="1031" spans="5:6" x14ac:dyDescent="0.25">
      <c r="E1031" s="53"/>
      <c r="F1031" s="53"/>
    </row>
    <row r="1032" spans="5:6" x14ac:dyDescent="0.25">
      <c r="E1032" s="53"/>
      <c r="F1032" s="53"/>
    </row>
    <row r="1033" spans="5:6" x14ac:dyDescent="0.25">
      <c r="E1033" s="53"/>
      <c r="F1033" s="53"/>
    </row>
    <row r="1034" spans="5:6" x14ac:dyDescent="0.25">
      <c r="E1034" s="53"/>
      <c r="F1034" s="53"/>
    </row>
    <row r="1035" spans="5:6" x14ac:dyDescent="0.25">
      <c r="E1035" s="53"/>
      <c r="F1035" s="53"/>
    </row>
    <row r="1036" spans="5:6" x14ac:dyDescent="0.25">
      <c r="E1036" s="53"/>
      <c r="F1036" s="53"/>
    </row>
    <row r="1037" spans="5:6" x14ac:dyDescent="0.25">
      <c r="E1037" s="53"/>
      <c r="F1037" s="53"/>
    </row>
    <row r="1038" spans="5:6" x14ac:dyDescent="0.25">
      <c r="E1038" s="53"/>
      <c r="F1038" s="53"/>
    </row>
    <row r="1039" spans="5:6" x14ac:dyDescent="0.25">
      <c r="E1039" s="53"/>
      <c r="F1039" s="53"/>
    </row>
    <row r="1040" spans="5:6" x14ac:dyDescent="0.25">
      <c r="E1040" s="53"/>
      <c r="F1040" s="53"/>
    </row>
    <row r="1041" spans="5:6" x14ac:dyDescent="0.25">
      <c r="E1041" s="53"/>
      <c r="F1041" s="53"/>
    </row>
    <row r="1042" spans="5:6" x14ac:dyDescent="0.25">
      <c r="E1042" s="53"/>
      <c r="F1042" s="53"/>
    </row>
    <row r="1043" spans="5:6" x14ac:dyDescent="0.25">
      <c r="E1043" s="53"/>
      <c r="F1043" s="53"/>
    </row>
    <row r="1044" spans="5:6" x14ac:dyDescent="0.25">
      <c r="E1044" s="53"/>
      <c r="F1044" s="53"/>
    </row>
    <row r="1045" spans="5:6" x14ac:dyDescent="0.25">
      <c r="E1045" s="53"/>
      <c r="F1045" s="53"/>
    </row>
    <row r="1046" spans="5:6" x14ac:dyDescent="0.25">
      <c r="E1046" s="53"/>
      <c r="F1046" s="53"/>
    </row>
    <row r="1047" spans="5:6" x14ac:dyDescent="0.25">
      <c r="E1047" s="53"/>
      <c r="F1047" s="53"/>
    </row>
    <row r="1048" spans="5:6" x14ac:dyDescent="0.25">
      <c r="E1048" s="53"/>
      <c r="F1048" s="53"/>
    </row>
    <row r="1049" spans="5:6" x14ac:dyDescent="0.25">
      <c r="E1049" s="53"/>
      <c r="F1049" s="53"/>
    </row>
    <row r="1050" spans="5:6" x14ac:dyDescent="0.25">
      <c r="E1050" s="53"/>
      <c r="F1050" s="53"/>
    </row>
    <row r="1051" spans="5:6" x14ac:dyDescent="0.25">
      <c r="E1051" s="53"/>
      <c r="F1051" s="53"/>
    </row>
    <row r="1052" spans="5:6" x14ac:dyDescent="0.25">
      <c r="E1052" s="53"/>
      <c r="F1052" s="53"/>
    </row>
    <row r="1053" spans="5:6" x14ac:dyDescent="0.25">
      <c r="E1053" s="53"/>
      <c r="F1053" s="53"/>
    </row>
    <row r="1054" spans="5:6" x14ac:dyDescent="0.25">
      <c r="E1054" s="53"/>
      <c r="F1054" s="53"/>
    </row>
    <row r="1055" spans="5:6" x14ac:dyDescent="0.25">
      <c r="E1055" s="53"/>
      <c r="F1055" s="53"/>
    </row>
    <row r="1056" spans="5:6" x14ac:dyDescent="0.25">
      <c r="E1056" s="53"/>
      <c r="F1056" s="53"/>
    </row>
    <row r="1057" spans="5:6" x14ac:dyDescent="0.25">
      <c r="E1057" s="53"/>
      <c r="F1057" s="53"/>
    </row>
    <row r="1058" spans="5:6" x14ac:dyDescent="0.25">
      <c r="E1058" s="53"/>
      <c r="F1058" s="53"/>
    </row>
    <row r="1059" spans="5:6" x14ac:dyDescent="0.25">
      <c r="E1059" s="53"/>
      <c r="F1059" s="53"/>
    </row>
    <row r="1060" spans="5:6" x14ac:dyDescent="0.25">
      <c r="E1060" s="53"/>
      <c r="F1060" s="53"/>
    </row>
    <row r="1061" spans="5:6" x14ac:dyDescent="0.25">
      <c r="E1061" s="53"/>
      <c r="F1061" s="53"/>
    </row>
    <row r="1062" spans="5:6" x14ac:dyDescent="0.25">
      <c r="E1062" s="53"/>
      <c r="F1062" s="53"/>
    </row>
    <row r="1063" spans="5:6" x14ac:dyDescent="0.25">
      <c r="E1063" s="53"/>
      <c r="F1063" s="53"/>
    </row>
    <row r="1064" spans="5:6" x14ac:dyDescent="0.25">
      <c r="E1064" s="53"/>
      <c r="F1064" s="53"/>
    </row>
    <row r="1065" spans="5:6" x14ac:dyDescent="0.25">
      <c r="E1065" s="53"/>
      <c r="F1065" s="53"/>
    </row>
    <row r="1066" spans="5:6" x14ac:dyDescent="0.25">
      <c r="E1066" s="53"/>
      <c r="F1066" s="53"/>
    </row>
    <row r="1067" spans="5:6" x14ac:dyDescent="0.25">
      <c r="E1067" s="53"/>
      <c r="F1067" s="53"/>
    </row>
    <row r="1068" spans="5:6" x14ac:dyDescent="0.25">
      <c r="E1068" s="53"/>
      <c r="F1068" s="53"/>
    </row>
    <row r="1069" spans="5:6" x14ac:dyDescent="0.25">
      <c r="E1069" s="53"/>
      <c r="F1069" s="53"/>
    </row>
    <row r="1070" spans="5:6" x14ac:dyDescent="0.25">
      <c r="E1070" s="53"/>
      <c r="F1070" s="53"/>
    </row>
    <row r="1071" spans="5:6" x14ac:dyDescent="0.25">
      <c r="E1071" s="53"/>
      <c r="F1071" s="53"/>
    </row>
    <row r="1072" spans="5:6" x14ac:dyDescent="0.25">
      <c r="E1072" s="53"/>
      <c r="F1072" s="53"/>
    </row>
    <row r="1073" spans="5:6" x14ac:dyDescent="0.25">
      <c r="E1073" s="53"/>
      <c r="F1073" s="53"/>
    </row>
    <row r="1074" spans="5:6" x14ac:dyDescent="0.25">
      <c r="E1074" s="53"/>
      <c r="F1074" s="53"/>
    </row>
    <row r="1075" spans="5:6" x14ac:dyDescent="0.25">
      <c r="E1075" s="53"/>
      <c r="F1075" s="53"/>
    </row>
    <row r="1076" spans="5:6" x14ac:dyDescent="0.25">
      <c r="E1076" s="53"/>
      <c r="F1076" s="53"/>
    </row>
    <row r="1077" spans="5:6" x14ac:dyDescent="0.25">
      <c r="E1077" s="53"/>
      <c r="F1077" s="53"/>
    </row>
    <row r="1078" spans="5:6" x14ac:dyDescent="0.25">
      <c r="E1078" s="53"/>
      <c r="F1078" s="53"/>
    </row>
    <row r="1079" spans="5:6" x14ac:dyDescent="0.25">
      <c r="E1079" s="53"/>
      <c r="F1079" s="53"/>
    </row>
    <row r="1080" spans="5:6" x14ac:dyDescent="0.25">
      <c r="E1080" s="53"/>
      <c r="F1080" s="53"/>
    </row>
    <row r="1081" spans="5:6" x14ac:dyDescent="0.25">
      <c r="E1081" s="53"/>
      <c r="F1081" s="53"/>
    </row>
    <row r="1082" spans="5:6" x14ac:dyDescent="0.25">
      <c r="E1082" s="53"/>
      <c r="F1082" s="53"/>
    </row>
    <row r="1083" spans="5:6" x14ac:dyDescent="0.25">
      <c r="E1083" s="53"/>
      <c r="F1083" s="53"/>
    </row>
    <row r="1084" spans="5:6" x14ac:dyDescent="0.25">
      <c r="E1084" s="53"/>
      <c r="F1084" s="53"/>
    </row>
    <row r="1085" spans="5:6" x14ac:dyDescent="0.25">
      <c r="E1085" s="53"/>
      <c r="F1085" s="53"/>
    </row>
    <row r="1086" spans="5:6" x14ac:dyDescent="0.25">
      <c r="E1086" s="53"/>
      <c r="F1086" s="53"/>
    </row>
    <row r="1087" spans="5:6" x14ac:dyDescent="0.25">
      <c r="E1087" s="53"/>
      <c r="F1087" s="53"/>
    </row>
    <row r="1088" spans="5:6" x14ac:dyDescent="0.25">
      <c r="E1088" s="53"/>
      <c r="F1088" s="53"/>
    </row>
    <row r="1089" spans="5:6" x14ac:dyDescent="0.25">
      <c r="E1089" s="53"/>
      <c r="F1089" s="53"/>
    </row>
    <row r="1090" spans="5:6" x14ac:dyDescent="0.25">
      <c r="E1090" s="53"/>
      <c r="F1090" s="53"/>
    </row>
    <row r="1091" spans="5:6" x14ac:dyDescent="0.25">
      <c r="E1091" s="53"/>
      <c r="F1091" s="53"/>
    </row>
    <row r="1092" spans="5:6" x14ac:dyDescent="0.25">
      <c r="E1092" s="53"/>
      <c r="F1092" s="53"/>
    </row>
    <row r="1093" spans="5:6" x14ac:dyDescent="0.25">
      <c r="E1093" s="53"/>
      <c r="F1093" s="53"/>
    </row>
    <row r="1094" spans="5:6" x14ac:dyDescent="0.25">
      <c r="E1094" s="53"/>
      <c r="F1094" s="53"/>
    </row>
    <row r="1095" spans="5:6" x14ac:dyDescent="0.25">
      <c r="E1095" s="53"/>
      <c r="F1095" s="53"/>
    </row>
    <row r="1096" spans="5:6" x14ac:dyDescent="0.25">
      <c r="E1096" s="53"/>
      <c r="F1096" s="53"/>
    </row>
    <row r="1097" spans="5:6" x14ac:dyDescent="0.25">
      <c r="E1097" s="53"/>
      <c r="F1097" s="53"/>
    </row>
    <row r="1098" spans="5:6" x14ac:dyDescent="0.25">
      <c r="E1098" s="53"/>
      <c r="F1098" s="53"/>
    </row>
    <row r="1099" spans="5:6" x14ac:dyDescent="0.25">
      <c r="E1099" s="53"/>
      <c r="F1099" s="53"/>
    </row>
    <row r="1100" spans="5:6" x14ac:dyDescent="0.25">
      <c r="E1100" s="53"/>
      <c r="F1100" s="53"/>
    </row>
    <row r="1101" spans="5:6" x14ac:dyDescent="0.25">
      <c r="E1101" s="53"/>
      <c r="F1101" s="53"/>
    </row>
    <row r="1102" spans="5:6" x14ac:dyDescent="0.25">
      <c r="E1102" s="53"/>
      <c r="F1102" s="53"/>
    </row>
    <row r="1103" spans="5:6" x14ac:dyDescent="0.25">
      <c r="E1103" s="53"/>
      <c r="F1103" s="53"/>
    </row>
    <row r="1104" spans="5:6" x14ac:dyDescent="0.25">
      <c r="E1104" s="53"/>
      <c r="F1104" s="53"/>
    </row>
    <row r="1105" spans="5:6" x14ac:dyDescent="0.25">
      <c r="E1105" s="53"/>
      <c r="F1105" s="53"/>
    </row>
    <row r="1106" spans="5:6" x14ac:dyDescent="0.25">
      <c r="E1106" s="53"/>
      <c r="F1106" s="53"/>
    </row>
    <row r="1107" spans="5:6" x14ac:dyDescent="0.25">
      <c r="E1107" s="53"/>
      <c r="F1107" s="53"/>
    </row>
    <row r="1108" spans="5:6" x14ac:dyDescent="0.25">
      <c r="E1108" s="53"/>
      <c r="F1108" s="53"/>
    </row>
    <row r="1109" spans="5:6" x14ac:dyDescent="0.25">
      <c r="E1109" s="53"/>
      <c r="F1109" s="53"/>
    </row>
    <row r="1110" spans="5:6" x14ac:dyDescent="0.25">
      <c r="E1110" s="53"/>
      <c r="F1110" s="53"/>
    </row>
    <row r="1111" spans="5:6" x14ac:dyDescent="0.25">
      <c r="E1111" s="53"/>
      <c r="F1111" s="53"/>
    </row>
    <row r="1112" spans="5:6" x14ac:dyDescent="0.25">
      <c r="E1112" s="53"/>
      <c r="F1112" s="53"/>
    </row>
    <row r="1113" spans="5:6" x14ac:dyDescent="0.25">
      <c r="E1113" s="53"/>
      <c r="F1113" s="53"/>
    </row>
    <row r="1114" spans="5:6" x14ac:dyDescent="0.25">
      <c r="E1114" s="53"/>
      <c r="F1114" s="53"/>
    </row>
    <row r="1115" spans="5:6" x14ac:dyDescent="0.25">
      <c r="E1115" s="53"/>
      <c r="F1115" s="53"/>
    </row>
    <row r="1116" spans="5:6" x14ac:dyDescent="0.25">
      <c r="E1116" s="53"/>
      <c r="F1116" s="53"/>
    </row>
    <row r="1117" spans="5:6" x14ac:dyDescent="0.25">
      <c r="E1117" s="53"/>
      <c r="F1117" s="53"/>
    </row>
    <row r="1118" spans="5:6" x14ac:dyDescent="0.25">
      <c r="E1118" s="53"/>
      <c r="F1118" s="53"/>
    </row>
    <row r="1119" spans="5:6" x14ac:dyDescent="0.25">
      <c r="E1119" s="53"/>
      <c r="F1119" s="53"/>
    </row>
    <row r="1120" spans="5:6" x14ac:dyDescent="0.25">
      <c r="E1120" s="53"/>
      <c r="F1120" s="53"/>
    </row>
    <row r="1121" spans="5:6" x14ac:dyDescent="0.25">
      <c r="E1121" s="53"/>
      <c r="F1121" s="53"/>
    </row>
    <row r="1122" spans="5:6" x14ac:dyDescent="0.25">
      <c r="E1122" s="53"/>
      <c r="F1122" s="53"/>
    </row>
    <row r="1123" spans="5:6" x14ac:dyDescent="0.25">
      <c r="E1123" s="53"/>
      <c r="F1123" s="53"/>
    </row>
    <row r="1124" spans="5:6" x14ac:dyDescent="0.25">
      <c r="E1124" s="53"/>
      <c r="F1124" s="53"/>
    </row>
    <row r="1125" spans="5:6" x14ac:dyDescent="0.25">
      <c r="E1125" s="53"/>
      <c r="F1125" s="53"/>
    </row>
    <row r="1126" spans="5:6" x14ac:dyDescent="0.25">
      <c r="E1126" s="53"/>
      <c r="F1126" s="53"/>
    </row>
    <row r="1127" spans="5:6" x14ac:dyDescent="0.25">
      <c r="E1127" s="53"/>
      <c r="F1127" s="53"/>
    </row>
    <row r="1128" spans="5:6" x14ac:dyDescent="0.25">
      <c r="E1128" s="53"/>
      <c r="F1128" s="53"/>
    </row>
    <row r="1129" spans="5:6" x14ac:dyDescent="0.25">
      <c r="E1129" s="53"/>
      <c r="F1129" s="53"/>
    </row>
    <row r="1130" spans="5:6" x14ac:dyDescent="0.25">
      <c r="E1130" s="53"/>
      <c r="F1130" s="53"/>
    </row>
    <row r="1131" spans="5:6" x14ac:dyDescent="0.25">
      <c r="E1131" s="53"/>
      <c r="F1131" s="53"/>
    </row>
    <row r="1132" spans="5:6" x14ac:dyDescent="0.25">
      <c r="E1132" s="53"/>
      <c r="F1132" s="53"/>
    </row>
    <row r="1133" spans="5:6" x14ac:dyDescent="0.25">
      <c r="E1133" s="53"/>
      <c r="F1133" s="53"/>
    </row>
    <row r="1134" spans="5:6" x14ac:dyDescent="0.25">
      <c r="E1134" s="53"/>
      <c r="F1134" s="53"/>
    </row>
    <row r="1135" spans="5:6" x14ac:dyDescent="0.25">
      <c r="E1135" s="53"/>
      <c r="F1135" s="53"/>
    </row>
    <row r="1136" spans="5:6" x14ac:dyDescent="0.25">
      <c r="E1136" s="53"/>
      <c r="F1136" s="53"/>
    </row>
    <row r="1137" spans="5:6" x14ac:dyDescent="0.25">
      <c r="E1137" s="53"/>
      <c r="F1137" s="53"/>
    </row>
    <row r="1138" spans="5:6" x14ac:dyDescent="0.25">
      <c r="E1138" s="53"/>
      <c r="F1138" s="53"/>
    </row>
    <row r="1139" spans="5:6" x14ac:dyDescent="0.25">
      <c r="E1139" s="53"/>
      <c r="F1139" s="53"/>
    </row>
    <row r="1140" spans="5:6" x14ac:dyDescent="0.25">
      <c r="E1140" s="53"/>
      <c r="F1140" s="53"/>
    </row>
    <row r="1141" spans="5:6" x14ac:dyDescent="0.25">
      <c r="E1141" s="53"/>
      <c r="F1141" s="53"/>
    </row>
    <row r="1142" spans="5:6" x14ac:dyDescent="0.25">
      <c r="E1142" s="53"/>
      <c r="F1142" s="53"/>
    </row>
    <row r="1143" spans="5:6" x14ac:dyDescent="0.25">
      <c r="E1143" s="53"/>
      <c r="F1143" s="53"/>
    </row>
    <row r="1144" spans="5:6" x14ac:dyDescent="0.25">
      <c r="E1144" s="53"/>
      <c r="F1144" s="53"/>
    </row>
    <row r="1145" spans="5:6" x14ac:dyDescent="0.25">
      <c r="E1145" s="53"/>
      <c r="F1145" s="53"/>
    </row>
    <row r="1146" spans="5:6" x14ac:dyDescent="0.25">
      <c r="E1146" s="53"/>
      <c r="F1146" s="53"/>
    </row>
    <row r="1147" spans="5:6" x14ac:dyDescent="0.25">
      <c r="E1147" s="53"/>
      <c r="F1147" s="53"/>
    </row>
    <row r="1148" spans="5:6" x14ac:dyDescent="0.25">
      <c r="E1148" s="53"/>
      <c r="F1148" s="53"/>
    </row>
  </sheetData>
  <autoFilter ref="A6:AM262">
    <filterColumn colId="21">
      <filters>
        <filter val="13311605552019"/>
      </filters>
    </filterColumn>
  </autoFilter>
  <mergeCells count="2">
    <mergeCell ref="A3:B3"/>
    <mergeCell ref="A4:B4"/>
  </mergeCells>
  <dataValidations count="2">
    <dataValidation type="list" allowBlank="1" showInputMessage="1" showErrorMessage="1" sqref="M198:M210 M7:M40 M117:M157 M42:M115">
      <formula1>INDIRECT(L7)</formula1>
    </dataValidation>
    <dataValidation type="list" allowBlank="1" showInputMessage="1" showErrorMessage="1" sqref="L198:L210 L135:L157 L7:L40 L117:L133 L42:L115">
      <formula1>Vigencias</formula1>
    </dataValidation>
  </dataValidations>
  <hyperlinks>
    <hyperlink ref="S8" r:id="rId1"/>
  </hyperlinks>
  <pageMargins left="0.7" right="0.7" top="0.75" bottom="0.75" header="0.3" footer="0.3"/>
  <pageSetup orientation="portrait" r:id="rId2"/>
  <ignoredErrors>
    <ignoredError sqref="F21:F26 E143" unlockedFormula="1"/>
  </ignoredErrors>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'C:\Users\PRENSA\OneDrive\OneDrive - Secretaria Distrital de Gobierno\VIGENCIA 2021\PLAN ANUAL ADQUISICIONES\[PAA La Candelaria 27012021 VF.xlsm]Listados desplegables'!#REF!</xm:f>
          </x14:formula1>
          <xm:sqref>U7 D39:D41 B160:C163 D159:D165 J171:J175 J135:J157 D167:D170 J180:J183 J198:J199 B198:B199 D259:D261 C164:C213 C215:C217 C134:D134 B135:D157 B7:C40 D184:D226 J227:J258 D9:D37 D240:D248 D236 B249:C261 B218:C245 B247:C247 B117:D133 J117:J133 C262:D263 B262 C58:D65 C72:D115 J7:J53 C68:D70 J55:J115 B41:B115 D43:D56 C41:C57</xm:sqref>
        </x14:dataValidation>
        <x14:dataValidation type="list" allowBlank="1" showInputMessage="1" showErrorMessage="1">
          <x14:formula1>
            <xm:f>'C:\Users\PRENSA\OneDrive\OneDrive - Secretaria Distrital de Gobierno\VIGENCIA 2021\PLAN ANUAL ADQUISICIONES\[PAA La Candelaria 27012021 VF.xlsm]archivo de datos'!#REF!</xm:f>
          </x14:formula1>
          <xm:sqref>N198:N210 AB160:AB210 N213 N215:N217 AB117:AB157 AB7:AB40 N7:N40 N117:N157 AB262:AB263 N42:N115 AB42:AB115</xm:sqref>
        </x14:dataValidation>
        <x14:dataValidation type="list" allowBlank="1" showInputMessage="1" showErrorMessage="1">
          <x14:formula1>
            <xm:f>'C:\Users\PRENSA\OneDrive\OneDrive - Secretaria Distrital de Gobierno\VIGENCIA 2021\5. CONTRATACIÓN\PLAN ANUAL ADQUISICIONES\[2. PAA La Candelaria v2 09042021.xlsm]Listados desplegables'!#REF!</xm:f>
          </x14:formula1>
          <xm:sqref>D2</xm:sqref>
        </x14:dataValidation>
        <x14:dataValidation type="list" allowBlank="1" showInputMessage="1" showErrorMessage="1">
          <x14:formula1>
            <xm:f>'C:\Users\PRENSA\OneDrive\OneDrive - Secretaria Distrital de Gobierno\VIGENCIA 2021\5. CONTRATACIÓN\PLAN ANUAL ADQUISICIONES\[1. PAA La Candelaria v1 27012021.xlsm]Listados desplegables'!#REF!</xm:f>
          </x14:formula1>
          <xm:sqref>C66:D67 J166 D166 D7:D8 D57 D171:D183 D42 C71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workbookViewId="0">
      <selection activeCell="E68" sqref="E68"/>
    </sheetView>
  </sheetViews>
  <sheetFormatPr baseColWidth="10" defaultColWidth="11.42578125" defaultRowHeight="15" x14ac:dyDescent="0.25"/>
  <cols>
    <col min="1" max="1" width="18.42578125" style="4" customWidth="1"/>
    <col min="2" max="2" width="21" customWidth="1"/>
    <col min="3" max="3" width="20.42578125" style="5" customWidth="1"/>
    <col min="4" max="4" width="35" style="5" customWidth="1"/>
    <col min="5" max="5" width="27.85546875" style="5" customWidth="1"/>
    <col min="6" max="6" width="39.7109375" style="5" customWidth="1"/>
  </cols>
  <sheetData>
    <row r="1" spans="1:6" x14ac:dyDescent="0.25">
      <c r="A1" s="3" t="s">
        <v>29</v>
      </c>
      <c r="B1" t="s">
        <v>203</v>
      </c>
    </row>
    <row r="3" spans="1:6" x14ac:dyDescent="0.25">
      <c r="A3" s="3" t="s">
        <v>30</v>
      </c>
      <c r="B3" s="2" t="s">
        <v>31</v>
      </c>
      <c r="C3" s="2" t="s">
        <v>12</v>
      </c>
      <c r="D3" s="2" t="s">
        <v>32</v>
      </c>
      <c r="E3" s="5" t="s">
        <v>580</v>
      </c>
      <c r="F3" t="s">
        <v>581</v>
      </c>
    </row>
    <row r="4" spans="1:6" x14ac:dyDescent="0.25">
      <c r="A4" s="4">
        <v>13311601011605</v>
      </c>
      <c r="B4" t="s">
        <v>204</v>
      </c>
      <c r="C4" t="s">
        <v>199</v>
      </c>
      <c r="D4" t="s">
        <v>205</v>
      </c>
      <c r="E4" s="5">
        <v>1136424000</v>
      </c>
      <c r="F4">
        <v>992000000</v>
      </c>
    </row>
    <row r="5" spans="1:6" x14ac:dyDescent="0.25">
      <c r="C5" t="s">
        <v>199</v>
      </c>
      <c r="D5" t="s">
        <v>210</v>
      </c>
      <c r="E5" s="5">
        <v>665509000</v>
      </c>
      <c r="F5">
        <v>365040000</v>
      </c>
    </row>
    <row r="6" spans="1:6" x14ac:dyDescent="0.25">
      <c r="C6" t="s">
        <v>346</v>
      </c>
      <c r="D6" t="s">
        <v>205</v>
      </c>
      <c r="E6" s="5">
        <v>22320000</v>
      </c>
      <c r="F6">
        <v>15876000</v>
      </c>
    </row>
    <row r="7" spans="1:6" x14ac:dyDescent="0.25">
      <c r="C7" t="s">
        <v>346</v>
      </c>
      <c r="D7" t="s">
        <v>210</v>
      </c>
      <c r="E7" s="5">
        <v>16740000</v>
      </c>
      <c r="F7">
        <v>16740000</v>
      </c>
    </row>
    <row r="8" spans="1:6" x14ac:dyDescent="0.25">
      <c r="C8" t="s">
        <v>319</v>
      </c>
      <c r="D8" t="s">
        <v>205</v>
      </c>
      <c r="E8" s="5">
        <v>81792000</v>
      </c>
      <c r="F8">
        <v>40896000</v>
      </c>
    </row>
    <row r="9" spans="1:6" x14ac:dyDescent="0.25">
      <c r="C9" t="s">
        <v>319</v>
      </c>
      <c r="D9" t="s">
        <v>210</v>
      </c>
      <c r="E9" s="5">
        <v>25128000</v>
      </c>
      <c r="F9">
        <v>25128000</v>
      </c>
    </row>
    <row r="10" spans="1:6" x14ac:dyDescent="0.25">
      <c r="A10" s="4">
        <v>13311601061628</v>
      </c>
      <c r="B10" t="s">
        <v>250</v>
      </c>
      <c r="C10" t="s">
        <v>71</v>
      </c>
      <c r="D10" t="s">
        <v>251</v>
      </c>
      <c r="E10" s="5">
        <v>274824000</v>
      </c>
      <c r="F10">
        <v>0</v>
      </c>
    </row>
    <row r="11" spans="1:6" x14ac:dyDescent="0.25">
      <c r="C11" t="s">
        <v>71</v>
      </c>
      <c r="D11" t="s">
        <v>582</v>
      </c>
      <c r="E11" s="5">
        <v>162494000</v>
      </c>
      <c r="F11">
        <v>0</v>
      </c>
    </row>
    <row r="12" spans="1:6" x14ac:dyDescent="0.25">
      <c r="C12" t="s">
        <v>71</v>
      </c>
      <c r="D12" t="s">
        <v>506</v>
      </c>
      <c r="E12" s="5">
        <v>209692000</v>
      </c>
      <c r="F12">
        <v>0</v>
      </c>
    </row>
    <row r="13" spans="1:6" x14ac:dyDescent="0.25">
      <c r="C13" t="s">
        <v>71</v>
      </c>
      <c r="D13" t="s">
        <v>515</v>
      </c>
      <c r="E13" s="5">
        <v>126791000</v>
      </c>
      <c r="F13">
        <v>0</v>
      </c>
    </row>
    <row r="14" spans="1:6" x14ac:dyDescent="0.25">
      <c r="C14" t="s">
        <v>346</v>
      </c>
      <c r="D14" t="s">
        <v>506</v>
      </c>
      <c r="E14" s="5">
        <v>19965000</v>
      </c>
      <c r="F14">
        <v>16335000</v>
      </c>
    </row>
    <row r="15" spans="1:6" x14ac:dyDescent="0.25">
      <c r="C15" t="s">
        <v>319</v>
      </c>
      <c r="D15" t="s">
        <v>251</v>
      </c>
      <c r="E15" s="5">
        <v>37692000</v>
      </c>
      <c r="F15">
        <v>0</v>
      </c>
    </row>
    <row r="16" spans="1:6" x14ac:dyDescent="0.25">
      <c r="C16" t="s">
        <v>319</v>
      </c>
      <c r="D16" t="s">
        <v>583</v>
      </c>
      <c r="E16" s="5">
        <v>111210000</v>
      </c>
      <c r="F16">
        <v>96912000</v>
      </c>
    </row>
    <row r="17" spans="1:6" x14ac:dyDescent="0.25">
      <c r="C17" t="s">
        <v>319</v>
      </c>
      <c r="D17" t="s">
        <v>501</v>
      </c>
      <c r="E17" s="5">
        <v>51120000</v>
      </c>
      <c r="F17">
        <v>51120000</v>
      </c>
    </row>
    <row r="18" spans="1:6" x14ac:dyDescent="0.25">
      <c r="C18" t="s">
        <v>319</v>
      </c>
      <c r="D18" t="s">
        <v>506</v>
      </c>
      <c r="E18" s="5">
        <v>83760000</v>
      </c>
      <c r="F18">
        <v>41880000</v>
      </c>
    </row>
    <row r="19" spans="1:6" x14ac:dyDescent="0.25">
      <c r="C19" t="s">
        <v>319</v>
      </c>
      <c r="D19" t="s">
        <v>515</v>
      </c>
      <c r="E19" s="5">
        <v>92076000</v>
      </c>
      <c r="F19">
        <v>87888000</v>
      </c>
    </row>
    <row r="20" spans="1:6" x14ac:dyDescent="0.25">
      <c r="A20" s="4">
        <v>13311601061662</v>
      </c>
      <c r="B20" t="s">
        <v>256</v>
      </c>
      <c r="C20" t="s">
        <v>260</v>
      </c>
      <c r="D20" t="s">
        <v>262</v>
      </c>
      <c r="E20" s="5">
        <v>175093000</v>
      </c>
      <c r="F20">
        <v>0</v>
      </c>
    </row>
    <row r="21" spans="1:6" x14ac:dyDescent="0.25">
      <c r="C21" t="s">
        <v>71</v>
      </c>
      <c r="D21" t="s">
        <v>257</v>
      </c>
      <c r="E21" s="5">
        <v>121896000</v>
      </c>
      <c r="F21">
        <v>0</v>
      </c>
    </row>
    <row r="22" spans="1:6" x14ac:dyDescent="0.25">
      <c r="C22" t="s">
        <v>346</v>
      </c>
      <c r="D22" t="s">
        <v>257</v>
      </c>
      <c r="E22" s="5">
        <v>63954000</v>
      </c>
      <c r="F22">
        <v>55233000</v>
      </c>
    </row>
    <row r="23" spans="1:6" x14ac:dyDescent="0.25">
      <c r="C23" t="s">
        <v>319</v>
      </c>
      <c r="D23" t="s">
        <v>257</v>
      </c>
      <c r="E23" s="5">
        <v>40896000</v>
      </c>
      <c r="F23">
        <v>0</v>
      </c>
    </row>
    <row r="24" spans="1:6" x14ac:dyDescent="0.25">
      <c r="A24" s="4">
        <v>13311601061663</v>
      </c>
      <c r="B24" t="s">
        <v>267</v>
      </c>
      <c r="C24" t="s">
        <v>71</v>
      </c>
      <c r="D24" t="s">
        <v>268</v>
      </c>
      <c r="E24" s="5">
        <v>175478000</v>
      </c>
      <c r="F24">
        <v>0</v>
      </c>
    </row>
    <row r="25" spans="1:6" x14ac:dyDescent="0.25">
      <c r="C25" t="s">
        <v>346</v>
      </c>
      <c r="D25" t="s">
        <v>268</v>
      </c>
      <c r="E25" s="5">
        <v>31977000</v>
      </c>
      <c r="F25">
        <v>29070000</v>
      </c>
    </row>
    <row r="26" spans="1:6" x14ac:dyDescent="0.25">
      <c r="C26" t="s">
        <v>319</v>
      </c>
      <c r="D26" t="s">
        <v>268</v>
      </c>
      <c r="E26" s="5">
        <v>30672000</v>
      </c>
      <c r="F26">
        <v>30672000</v>
      </c>
    </row>
    <row r="27" spans="1:6" x14ac:dyDescent="0.25">
      <c r="A27" s="4">
        <v>13311601061664</v>
      </c>
      <c r="B27" t="s">
        <v>273</v>
      </c>
      <c r="C27" t="s">
        <v>199</v>
      </c>
      <c r="D27" t="s">
        <v>274</v>
      </c>
      <c r="E27" s="5">
        <v>70037000</v>
      </c>
      <c r="F27">
        <v>0</v>
      </c>
    </row>
    <row r="28" spans="1:6" x14ac:dyDescent="0.25">
      <c r="C28" t="s">
        <v>71</v>
      </c>
      <c r="D28" t="s">
        <v>277</v>
      </c>
      <c r="E28" s="5">
        <v>87547000</v>
      </c>
      <c r="F28">
        <v>0</v>
      </c>
    </row>
    <row r="29" spans="1:6" x14ac:dyDescent="0.25">
      <c r="A29" s="4">
        <v>13311601121608</v>
      </c>
      <c r="B29" t="s">
        <v>226</v>
      </c>
      <c r="C29" t="s">
        <v>199</v>
      </c>
      <c r="D29" t="s">
        <v>227</v>
      </c>
      <c r="E29" s="5">
        <v>67803000</v>
      </c>
      <c r="F29">
        <v>0</v>
      </c>
    </row>
    <row r="30" spans="1:6" x14ac:dyDescent="0.25">
      <c r="C30" t="s">
        <v>319</v>
      </c>
      <c r="D30" t="s">
        <v>227</v>
      </c>
      <c r="E30" s="5">
        <v>46008000</v>
      </c>
      <c r="F30">
        <v>0</v>
      </c>
    </row>
    <row r="31" spans="1:6" x14ac:dyDescent="0.25">
      <c r="A31" s="4">
        <v>13311601141606</v>
      </c>
      <c r="B31" t="s">
        <v>213</v>
      </c>
      <c r="C31" t="s">
        <v>199</v>
      </c>
      <c r="D31" t="s">
        <v>214</v>
      </c>
      <c r="E31" s="5">
        <v>288873000</v>
      </c>
      <c r="F31">
        <v>0</v>
      </c>
    </row>
    <row r="32" spans="1:6" x14ac:dyDescent="0.25">
      <c r="C32" t="s">
        <v>319</v>
      </c>
      <c r="D32" t="s">
        <v>214</v>
      </c>
      <c r="E32" s="5">
        <v>30672000</v>
      </c>
      <c r="F32">
        <v>0</v>
      </c>
    </row>
    <row r="33" spans="1:6" x14ac:dyDescent="0.25">
      <c r="A33" s="4">
        <v>13311601171607</v>
      </c>
      <c r="B33" t="s">
        <v>217</v>
      </c>
      <c r="C33" t="s">
        <v>199</v>
      </c>
      <c r="D33" t="s">
        <v>218</v>
      </c>
      <c r="E33" s="5">
        <v>698591000</v>
      </c>
      <c r="F33">
        <v>0</v>
      </c>
    </row>
    <row r="34" spans="1:6" x14ac:dyDescent="0.25">
      <c r="C34" t="s">
        <v>199</v>
      </c>
      <c r="D34" t="s">
        <v>223</v>
      </c>
      <c r="E34" s="5">
        <v>131320000</v>
      </c>
      <c r="F34">
        <v>0</v>
      </c>
    </row>
    <row r="35" spans="1:6" x14ac:dyDescent="0.25">
      <c r="C35" t="s">
        <v>319</v>
      </c>
      <c r="D35" t="s">
        <v>218</v>
      </c>
      <c r="E35" s="5">
        <v>30672000</v>
      </c>
      <c r="F35">
        <v>0</v>
      </c>
    </row>
    <row r="36" spans="1:6" x14ac:dyDescent="0.25">
      <c r="A36" s="4">
        <v>13311601211625</v>
      </c>
      <c r="B36" t="s">
        <v>230</v>
      </c>
      <c r="C36" t="s">
        <v>241</v>
      </c>
      <c r="D36" t="s">
        <v>236</v>
      </c>
      <c r="E36" s="5">
        <v>119539585</v>
      </c>
      <c r="F36">
        <v>0</v>
      </c>
    </row>
    <row r="37" spans="1:6" x14ac:dyDescent="0.25">
      <c r="C37" t="s">
        <v>234</v>
      </c>
      <c r="D37" t="s">
        <v>236</v>
      </c>
      <c r="E37" s="5">
        <v>1463286415</v>
      </c>
      <c r="F37">
        <v>0</v>
      </c>
    </row>
    <row r="38" spans="1:6" x14ac:dyDescent="0.25">
      <c r="C38" t="s">
        <v>229</v>
      </c>
      <c r="D38" t="s">
        <v>231</v>
      </c>
      <c r="E38" s="5">
        <v>222799000</v>
      </c>
      <c r="F38">
        <v>0</v>
      </c>
    </row>
    <row r="39" spans="1:6" x14ac:dyDescent="0.25">
      <c r="C39" t="s">
        <v>346</v>
      </c>
      <c r="D39" t="s">
        <v>231</v>
      </c>
      <c r="E39" s="5">
        <v>9800000</v>
      </c>
      <c r="F39">
        <v>0</v>
      </c>
    </row>
    <row r="40" spans="1:6" x14ac:dyDescent="0.25">
      <c r="C40" t="s">
        <v>319</v>
      </c>
      <c r="D40" t="s">
        <v>231</v>
      </c>
      <c r="E40" s="5">
        <v>72516000</v>
      </c>
      <c r="F40">
        <v>0</v>
      </c>
    </row>
    <row r="41" spans="1:6" x14ac:dyDescent="0.25">
      <c r="A41" s="4">
        <v>13311601241626</v>
      </c>
      <c r="B41" t="s">
        <v>246</v>
      </c>
      <c r="C41" t="s">
        <v>71</v>
      </c>
      <c r="D41" t="s">
        <v>247</v>
      </c>
      <c r="E41" s="5">
        <v>153441000</v>
      </c>
      <c r="F41">
        <v>0</v>
      </c>
    </row>
    <row r="42" spans="1:6" x14ac:dyDescent="0.25">
      <c r="C42" t="s">
        <v>346</v>
      </c>
      <c r="D42" t="s">
        <v>247</v>
      </c>
      <c r="E42" s="5">
        <v>31977000</v>
      </c>
      <c r="F42">
        <v>29070000</v>
      </c>
    </row>
    <row r="43" spans="1:6" x14ac:dyDescent="0.25">
      <c r="C43" t="s">
        <v>319</v>
      </c>
      <c r="D43" t="s">
        <v>247</v>
      </c>
      <c r="E43" s="5">
        <v>72984000</v>
      </c>
      <c r="F43">
        <v>51120000</v>
      </c>
    </row>
    <row r="44" spans="1:6" x14ac:dyDescent="0.25">
      <c r="A44" s="4">
        <v>13311602341704</v>
      </c>
      <c r="B44" t="s">
        <v>280</v>
      </c>
      <c r="C44" t="s">
        <v>199</v>
      </c>
      <c r="D44" t="s">
        <v>281</v>
      </c>
      <c r="E44" s="5">
        <v>129092000</v>
      </c>
      <c r="F44">
        <v>0</v>
      </c>
    </row>
    <row r="45" spans="1:6" x14ac:dyDescent="0.25">
      <c r="C45" t="s">
        <v>319</v>
      </c>
      <c r="D45" t="s">
        <v>281</v>
      </c>
      <c r="E45" s="5">
        <v>53880000</v>
      </c>
      <c r="F45">
        <v>41880000</v>
      </c>
    </row>
    <row r="46" spans="1:6" x14ac:dyDescent="0.25">
      <c r="A46" s="4">
        <v>13311603401781</v>
      </c>
      <c r="B46" t="s">
        <v>287</v>
      </c>
      <c r="C46" t="s">
        <v>71</v>
      </c>
      <c r="D46" t="s">
        <v>288</v>
      </c>
      <c r="E46" s="5">
        <v>158257000</v>
      </c>
      <c r="F46">
        <v>0</v>
      </c>
    </row>
    <row r="47" spans="1:6" x14ac:dyDescent="0.25">
      <c r="C47" t="s">
        <v>319</v>
      </c>
      <c r="D47" t="s">
        <v>288</v>
      </c>
      <c r="E47" s="5">
        <v>56232000</v>
      </c>
      <c r="F47">
        <v>51120000</v>
      </c>
    </row>
    <row r="48" spans="1:6" x14ac:dyDescent="0.25">
      <c r="A48" s="4">
        <v>13311603431785</v>
      </c>
      <c r="B48" t="s">
        <v>293</v>
      </c>
      <c r="C48" t="s">
        <v>111</v>
      </c>
      <c r="D48" t="s">
        <v>294</v>
      </c>
      <c r="E48" s="5">
        <v>10199000</v>
      </c>
      <c r="F48">
        <v>0</v>
      </c>
    </row>
    <row r="49" spans="1:6" x14ac:dyDescent="0.25">
      <c r="C49" t="s">
        <v>346</v>
      </c>
      <c r="D49" t="s">
        <v>294</v>
      </c>
      <c r="E49" s="5">
        <v>113760000</v>
      </c>
      <c r="F49">
        <v>113760000</v>
      </c>
    </row>
    <row r="50" spans="1:6" x14ac:dyDescent="0.25">
      <c r="C50" t="s">
        <v>319</v>
      </c>
      <c r="D50" t="s">
        <v>294</v>
      </c>
      <c r="E50" s="5">
        <v>65142000</v>
      </c>
      <c r="F50">
        <v>59220000</v>
      </c>
    </row>
    <row r="51" spans="1:6" x14ac:dyDescent="0.25">
      <c r="A51" s="4">
        <v>13311603451786</v>
      </c>
      <c r="B51" t="s">
        <v>298</v>
      </c>
      <c r="C51" t="s">
        <v>199</v>
      </c>
      <c r="D51" t="s">
        <v>299</v>
      </c>
      <c r="E51" s="5">
        <v>373541000</v>
      </c>
      <c r="F51">
        <v>0</v>
      </c>
    </row>
    <row r="52" spans="1:6" x14ac:dyDescent="0.25">
      <c r="B52" t="s">
        <v>584</v>
      </c>
      <c r="C52" t="s">
        <v>346</v>
      </c>
      <c r="D52" t="s">
        <v>299</v>
      </c>
      <c r="E52" s="5">
        <v>68094000</v>
      </c>
      <c r="F52">
        <v>30540000</v>
      </c>
    </row>
    <row r="53" spans="1:6" x14ac:dyDescent="0.25">
      <c r="C53" t="s">
        <v>319</v>
      </c>
      <c r="D53" t="s">
        <v>299</v>
      </c>
      <c r="E53" s="5">
        <v>41880000</v>
      </c>
      <c r="F53">
        <v>37692000</v>
      </c>
    </row>
    <row r="54" spans="1:6" x14ac:dyDescent="0.25">
      <c r="A54" s="4">
        <v>13311604492020</v>
      </c>
      <c r="B54" t="s">
        <v>308</v>
      </c>
      <c r="C54" t="s">
        <v>234</v>
      </c>
      <c r="D54" t="s">
        <v>309</v>
      </c>
      <c r="E54" s="5">
        <v>100000000</v>
      </c>
      <c r="F54">
        <v>0</v>
      </c>
    </row>
    <row r="55" spans="1:6" x14ac:dyDescent="0.25">
      <c r="C55" t="s">
        <v>319</v>
      </c>
      <c r="D55" t="s">
        <v>309</v>
      </c>
      <c r="E55" s="5">
        <v>179257000</v>
      </c>
      <c r="F55">
        <v>153697000</v>
      </c>
    </row>
    <row r="56" spans="1:6" x14ac:dyDescent="0.25">
      <c r="A56" s="4">
        <v>13311605552019</v>
      </c>
      <c r="B56" t="s">
        <v>302</v>
      </c>
      <c r="C56" t="s">
        <v>71</v>
      </c>
      <c r="D56" t="s">
        <v>303</v>
      </c>
      <c r="E56" s="5">
        <v>178648000</v>
      </c>
      <c r="F56">
        <v>0</v>
      </c>
    </row>
    <row r="57" spans="1:6" x14ac:dyDescent="0.25">
      <c r="C57" t="s">
        <v>346</v>
      </c>
      <c r="D57" t="s">
        <v>303</v>
      </c>
      <c r="E57" s="5">
        <v>25002000</v>
      </c>
      <c r="F57">
        <v>25002000</v>
      </c>
    </row>
    <row r="58" spans="1:6" x14ac:dyDescent="0.25">
      <c r="C58" t="s">
        <v>319</v>
      </c>
      <c r="D58" t="s">
        <v>303</v>
      </c>
      <c r="E58" s="5">
        <v>104442000</v>
      </c>
      <c r="F58">
        <v>79689000</v>
      </c>
    </row>
    <row r="59" spans="1:6" x14ac:dyDescent="0.25">
      <c r="A59" s="4">
        <v>13311605572021</v>
      </c>
      <c r="B59" t="s">
        <v>312</v>
      </c>
      <c r="C59" t="s">
        <v>111</v>
      </c>
      <c r="D59" t="s">
        <v>323</v>
      </c>
      <c r="E59" s="5">
        <v>2000000</v>
      </c>
      <c r="F59">
        <v>0</v>
      </c>
    </row>
    <row r="60" spans="1:6" x14ac:dyDescent="0.25">
      <c r="C60" t="s">
        <v>71</v>
      </c>
      <c r="D60" t="s">
        <v>313</v>
      </c>
      <c r="E60" s="5">
        <v>3502000</v>
      </c>
      <c r="F60">
        <v>0</v>
      </c>
    </row>
    <row r="61" spans="1:6" x14ac:dyDescent="0.25">
      <c r="C61" t="s">
        <v>346</v>
      </c>
      <c r="D61" t="s">
        <v>323</v>
      </c>
      <c r="E61" s="5">
        <v>156949500</v>
      </c>
      <c r="F61">
        <v>155152500</v>
      </c>
    </row>
    <row r="62" spans="1:6" x14ac:dyDescent="0.25">
      <c r="C62" t="s">
        <v>319</v>
      </c>
      <c r="D62" t="s">
        <v>323</v>
      </c>
      <c r="E62" s="5">
        <v>792273000</v>
      </c>
      <c r="F62">
        <v>768301000</v>
      </c>
    </row>
    <row r="63" spans="1:6" x14ac:dyDescent="0.25">
      <c r="A63" s="4">
        <v>13311605572023</v>
      </c>
      <c r="B63" t="s">
        <v>316</v>
      </c>
      <c r="C63" t="s">
        <v>260</v>
      </c>
      <c r="D63" t="s">
        <v>317</v>
      </c>
      <c r="E63" s="5">
        <v>237251000</v>
      </c>
      <c r="F63">
        <v>0</v>
      </c>
    </row>
    <row r="64" spans="1:6" x14ac:dyDescent="0.25">
      <c r="C64" t="s">
        <v>346</v>
      </c>
      <c r="D64" t="s">
        <v>317</v>
      </c>
      <c r="E64" s="5">
        <v>24948000</v>
      </c>
      <c r="F64">
        <v>24948000</v>
      </c>
    </row>
    <row r="65" spans="1:6" x14ac:dyDescent="0.25">
      <c r="C65" t="s">
        <v>319</v>
      </c>
      <c r="D65" t="s">
        <v>317</v>
      </c>
      <c r="E65" s="5">
        <v>211428000</v>
      </c>
      <c r="F65">
        <v>211428000</v>
      </c>
    </row>
    <row r="66" spans="1:6" x14ac:dyDescent="0.25">
      <c r="A66" s="4">
        <v>13311605572021</v>
      </c>
      <c r="B66" t="s">
        <v>312</v>
      </c>
      <c r="C66" t="s">
        <v>585</v>
      </c>
      <c r="D66" s="7" t="s">
        <v>586</v>
      </c>
      <c r="E66" s="5">
        <f>1017199000-GETPIVOTDATA("Suma de Valor presupuestado",$A$3,"Tipología Contrato","CONTRATO DE SEGUROS","Código rubro",13311605572021,"Descripción rubro","La Candelaria gobierno abierto y transparente: fortalecimiento institucional","Actividad","Fortalecimiento local")-GETPIVOTDATA("Suma de Valor presupuestado",$A$3,"Tipología Contrato","SERVICIOS APOYO A LA GESTION DE LA ENTID","Código rubro",13311605572021,"Descripción rubro","La Candelaria gobierno abierto y transparente: fortalecimiento institucional","Actividad","Fortalecimiento local")-GETPIVOTDATA("Suma de Valor presupuestado",$A$3,"Tipología Contrato","SERVICIOS PROFESIONALES","Código rubro",13311605572021,"Descripción rubro","La Candelaria gobierno abierto y transparente: fortalecimiento institucional","Actividad","Fortalecimiento local")</f>
        <v>65976500</v>
      </c>
    </row>
    <row r="67" spans="1:6" x14ac:dyDescent="0.25">
      <c r="A67" s="4">
        <v>13311604492020</v>
      </c>
      <c r="B67" t="s">
        <v>308</v>
      </c>
      <c r="C67" t="s">
        <v>309</v>
      </c>
      <c r="D67" s="7" t="s">
        <v>587</v>
      </c>
      <c r="E67" s="8">
        <v>226855000</v>
      </c>
    </row>
    <row r="68" spans="1:6" x14ac:dyDescent="0.25">
      <c r="C68"/>
      <c r="D68" s="39" t="s">
        <v>588</v>
      </c>
      <c r="E68" s="40">
        <f>SUM(E65:E67)</f>
        <v>504259500</v>
      </c>
    </row>
    <row r="69" spans="1:6" x14ac:dyDescent="0.25">
      <c r="C69"/>
      <c r="D69"/>
    </row>
    <row r="70" spans="1:6" x14ac:dyDescent="0.25">
      <c r="C70"/>
      <c r="D70"/>
    </row>
    <row r="71" spans="1:6" x14ac:dyDescent="0.25">
      <c r="C71"/>
      <c r="D71"/>
    </row>
    <row r="72" spans="1:6" x14ac:dyDescent="0.25">
      <c r="C72"/>
      <c r="D72"/>
    </row>
    <row r="73" spans="1:6" x14ac:dyDescent="0.25">
      <c r="C73"/>
      <c r="D73"/>
    </row>
    <row r="74" spans="1:6" x14ac:dyDescent="0.25">
      <c r="C74"/>
      <c r="D74"/>
    </row>
    <row r="75" spans="1:6" x14ac:dyDescent="0.25">
      <c r="C75"/>
      <c r="D75"/>
    </row>
    <row r="76" spans="1:6" x14ac:dyDescent="0.25">
      <c r="C76"/>
      <c r="D76"/>
    </row>
    <row r="77" spans="1:6" x14ac:dyDescent="0.25">
      <c r="C77"/>
      <c r="D77"/>
    </row>
    <row r="78" spans="1:6" x14ac:dyDescent="0.25">
      <c r="C78"/>
      <c r="D78"/>
    </row>
    <row r="79" spans="1:6" x14ac:dyDescent="0.25">
      <c r="C79"/>
      <c r="D79"/>
    </row>
    <row r="80" spans="1:6" x14ac:dyDescent="0.25">
      <c r="C80"/>
      <c r="D80"/>
    </row>
    <row r="81" spans="3:4" x14ac:dyDescent="0.25">
      <c r="C81"/>
      <c r="D81"/>
    </row>
    <row r="82" spans="3:4" x14ac:dyDescent="0.25">
      <c r="C82"/>
      <c r="D82"/>
    </row>
    <row r="83" spans="3:4" x14ac:dyDescent="0.25">
      <c r="C83"/>
      <c r="D83"/>
    </row>
    <row r="84" spans="3:4" x14ac:dyDescent="0.25">
      <c r="C84"/>
      <c r="D84"/>
    </row>
    <row r="85" spans="3:4" x14ac:dyDescent="0.25">
      <c r="C85"/>
      <c r="D85"/>
    </row>
    <row r="86" spans="3:4" x14ac:dyDescent="0.25">
      <c r="C86"/>
      <c r="D86"/>
    </row>
    <row r="87" spans="3:4" x14ac:dyDescent="0.25">
      <c r="C87"/>
      <c r="D87"/>
    </row>
    <row r="88" spans="3:4" x14ac:dyDescent="0.25">
      <c r="C88"/>
      <c r="D88"/>
    </row>
    <row r="89" spans="3:4" x14ac:dyDescent="0.25">
      <c r="C89"/>
      <c r="D89"/>
    </row>
    <row r="90" spans="3:4" x14ac:dyDescent="0.25">
      <c r="C90"/>
      <c r="D90"/>
    </row>
    <row r="91" spans="3:4" x14ac:dyDescent="0.25">
      <c r="C91"/>
      <c r="D91"/>
    </row>
    <row r="92" spans="3:4" x14ac:dyDescent="0.25">
      <c r="C92"/>
      <c r="D92"/>
    </row>
    <row r="93" spans="3:4" x14ac:dyDescent="0.25">
      <c r="C93"/>
      <c r="D93"/>
    </row>
    <row r="94" spans="3:4" x14ac:dyDescent="0.25">
      <c r="C94"/>
      <c r="D94"/>
    </row>
    <row r="95" spans="3:4" x14ac:dyDescent="0.25">
      <c r="C95"/>
      <c r="D95"/>
    </row>
    <row r="96" spans="3:4" x14ac:dyDescent="0.25">
      <c r="C96"/>
      <c r="D96"/>
    </row>
    <row r="97" spans="3:4" x14ac:dyDescent="0.25">
      <c r="C97"/>
      <c r="D97"/>
    </row>
    <row r="98" spans="3:4" x14ac:dyDescent="0.25">
      <c r="C98"/>
      <c r="D98"/>
    </row>
    <row r="99" spans="3:4" x14ac:dyDescent="0.25">
      <c r="C99"/>
      <c r="D99"/>
    </row>
    <row r="100" spans="3:4" x14ac:dyDescent="0.25">
      <c r="C100"/>
      <c r="D100"/>
    </row>
    <row r="101" spans="3:4" x14ac:dyDescent="0.25">
      <c r="C101"/>
      <c r="D101"/>
    </row>
    <row r="102" spans="3:4" x14ac:dyDescent="0.25">
      <c r="C102"/>
      <c r="D102"/>
    </row>
    <row r="103" spans="3:4" x14ac:dyDescent="0.25">
      <c r="C103"/>
      <c r="D103"/>
    </row>
    <row r="104" spans="3:4" x14ac:dyDescent="0.25">
      <c r="C104"/>
      <c r="D104"/>
    </row>
    <row r="105" spans="3:4" x14ac:dyDescent="0.25">
      <c r="C105"/>
      <c r="D105"/>
    </row>
    <row r="106" spans="3:4" x14ac:dyDescent="0.25">
      <c r="C106"/>
      <c r="D106"/>
    </row>
    <row r="107" spans="3:4" x14ac:dyDescent="0.25">
      <c r="C107"/>
      <c r="D107"/>
    </row>
    <row r="108" spans="3:4" x14ac:dyDescent="0.25">
      <c r="C108"/>
      <c r="D108"/>
    </row>
    <row r="109" spans="3:4" x14ac:dyDescent="0.25">
      <c r="C109"/>
      <c r="D109"/>
    </row>
    <row r="110" spans="3:4" x14ac:dyDescent="0.25">
      <c r="C110"/>
      <c r="D110"/>
    </row>
    <row r="111" spans="3:4" x14ac:dyDescent="0.25">
      <c r="C111"/>
      <c r="D111"/>
    </row>
    <row r="112" spans="3: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3" sqref="B3"/>
    </sheetView>
  </sheetViews>
  <sheetFormatPr baseColWidth="10" defaultColWidth="11.42578125" defaultRowHeight="15" x14ac:dyDescent="0.25"/>
  <cols>
    <col min="1" max="1" width="6.7109375" customWidth="1"/>
    <col min="2" max="2" width="36.5703125" customWidth="1"/>
    <col min="3" max="3" width="27.85546875" style="5" bestFit="1" customWidth="1"/>
    <col min="4" max="4" width="39.7109375" style="5" bestFit="1" customWidth="1"/>
  </cols>
  <sheetData>
    <row r="1" spans="1:6" x14ac:dyDescent="0.25">
      <c r="A1" s="2" t="s">
        <v>29</v>
      </c>
      <c r="B1" t="s">
        <v>55</v>
      </c>
    </row>
    <row r="3" spans="1:6" x14ac:dyDescent="0.25">
      <c r="A3" s="2" t="s">
        <v>9</v>
      </c>
      <c r="B3" s="2" t="s">
        <v>32</v>
      </c>
      <c r="C3" t="s">
        <v>580</v>
      </c>
      <c r="D3" t="s">
        <v>581</v>
      </c>
    </row>
    <row r="4" spans="1:6" x14ac:dyDescent="0.25">
      <c r="A4">
        <v>1</v>
      </c>
      <c r="B4" t="s">
        <v>589</v>
      </c>
      <c r="C4">
        <v>18000000</v>
      </c>
      <c r="D4">
        <v>0</v>
      </c>
    </row>
    <row r="5" spans="1:6" x14ac:dyDescent="0.25">
      <c r="A5">
        <v>2</v>
      </c>
      <c r="B5" t="s">
        <v>63</v>
      </c>
      <c r="C5">
        <v>10000000</v>
      </c>
      <c r="D5"/>
    </row>
    <row r="6" spans="1:6" x14ac:dyDescent="0.25">
      <c r="A6">
        <v>3</v>
      </c>
      <c r="B6" t="s">
        <v>68</v>
      </c>
      <c r="C6">
        <v>9000000</v>
      </c>
      <c r="D6"/>
    </row>
    <row r="7" spans="1:6" x14ac:dyDescent="0.25">
      <c r="A7">
        <v>4</v>
      </c>
      <c r="B7" t="s">
        <v>77</v>
      </c>
      <c r="C7">
        <v>25000000</v>
      </c>
      <c r="D7">
        <v>25000000</v>
      </c>
    </row>
    <row r="8" spans="1:6" x14ac:dyDescent="0.25">
      <c r="A8">
        <v>5</v>
      </c>
      <c r="B8" t="s">
        <v>85</v>
      </c>
      <c r="C8">
        <v>2000000</v>
      </c>
      <c r="D8"/>
    </row>
    <row r="9" spans="1:6" x14ac:dyDescent="0.25">
      <c r="A9">
        <v>6</v>
      </c>
      <c r="B9" t="s">
        <v>91</v>
      </c>
      <c r="C9">
        <v>3000000</v>
      </c>
      <c r="D9"/>
    </row>
    <row r="10" spans="1:6" x14ac:dyDescent="0.25">
      <c r="A10">
        <v>7</v>
      </c>
      <c r="B10" t="s">
        <v>102</v>
      </c>
      <c r="C10">
        <v>2000000</v>
      </c>
      <c r="D10"/>
    </row>
    <row r="11" spans="1:6" x14ac:dyDescent="0.25">
      <c r="A11">
        <v>8</v>
      </c>
      <c r="B11" t="s">
        <v>109</v>
      </c>
      <c r="C11">
        <v>1000000</v>
      </c>
      <c r="D11"/>
    </row>
    <row r="12" spans="1:6" x14ac:dyDescent="0.25">
      <c r="A12">
        <v>9</v>
      </c>
      <c r="B12" t="s">
        <v>115</v>
      </c>
      <c r="C12">
        <v>4129811</v>
      </c>
      <c r="D12">
        <v>4129811</v>
      </c>
    </row>
    <row r="13" spans="1:6" x14ac:dyDescent="0.25">
      <c r="A13">
        <v>10</v>
      </c>
      <c r="B13" t="s">
        <v>125</v>
      </c>
      <c r="C13">
        <v>67870189</v>
      </c>
      <c r="D13">
        <v>67525352</v>
      </c>
      <c r="F13" s="5"/>
    </row>
    <row r="14" spans="1:6" x14ac:dyDescent="0.25">
      <c r="B14" t="s">
        <v>132</v>
      </c>
      <c r="C14">
        <v>10000000</v>
      </c>
      <c r="D14">
        <v>9989579</v>
      </c>
    </row>
    <row r="15" spans="1:6" x14ac:dyDescent="0.25">
      <c r="A15">
        <v>11</v>
      </c>
      <c r="B15" t="s">
        <v>140</v>
      </c>
      <c r="C15">
        <v>0</v>
      </c>
      <c r="D15">
        <v>0</v>
      </c>
    </row>
    <row r="16" spans="1:6" x14ac:dyDescent="0.25">
      <c r="A16">
        <v>12</v>
      </c>
      <c r="B16" t="s">
        <v>145</v>
      </c>
      <c r="C16">
        <v>4000000</v>
      </c>
      <c r="D16"/>
    </row>
    <row r="17" spans="1:4" x14ac:dyDescent="0.25">
      <c r="A17">
        <v>13</v>
      </c>
      <c r="B17" t="s">
        <v>150</v>
      </c>
      <c r="C17">
        <v>5000000</v>
      </c>
      <c r="D17"/>
    </row>
    <row r="18" spans="1:4" x14ac:dyDescent="0.25">
      <c r="A18">
        <v>14</v>
      </c>
      <c r="B18" t="s">
        <v>156</v>
      </c>
      <c r="C18">
        <v>5000000</v>
      </c>
      <c r="D18"/>
    </row>
    <row r="19" spans="1:4" x14ac:dyDescent="0.25">
      <c r="A19">
        <v>15</v>
      </c>
      <c r="B19" t="s">
        <v>163</v>
      </c>
      <c r="C19">
        <v>118856001</v>
      </c>
      <c r="D19">
        <v>114398122</v>
      </c>
    </row>
    <row r="20" spans="1:4" x14ac:dyDescent="0.25">
      <c r="A20">
        <v>16</v>
      </c>
      <c r="B20" t="s">
        <v>168</v>
      </c>
      <c r="C20">
        <v>768143999</v>
      </c>
      <c r="D20">
        <v>635830163</v>
      </c>
    </row>
    <row r="21" spans="1:4" x14ac:dyDescent="0.25">
      <c r="A21">
        <v>17</v>
      </c>
      <c r="B21" t="s">
        <v>174</v>
      </c>
      <c r="C21">
        <v>213000000</v>
      </c>
      <c r="D21">
        <v>181395839</v>
      </c>
    </row>
    <row r="22" spans="1:4" x14ac:dyDescent="0.25">
      <c r="A22">
        <v>18</v>
      </c>
      <c r="B22" t="s">
        <v>181</v>
      </c>
      <c r="C22">
        <v>16000000</v>
      </c>
      <c r="D22"/>
    </row>
    <row r="23" spans="1:4" x14ac:dyDescent="0.25">
      <c r="A23">
        <v>19</v>
      </c>
      <c r="B23" t="s">
        <v>187</v>
      </c>
      <c r="C23">
        <v>20000000</v>
      </c>
      <c r="D23"/>
    </row>
    <row r="24" spans="1:4" x14ac:dyDescent="0.25">
      <c r="A24">
        <v>20</v>
      </c>
      <c r="B24" t="s">
        <v>194</v>
      </c>
      <c r="C24">
        <v>1000000</v>
      </c>
      <c r="D24"/>
    </row>
    <row r="25" spans="1:4" x14ac:dyDescent="0.25">
      <c r="A25">
        <v>21</v>
      </c>
      <c r="B25" t="s">
        <v>197</v>
      </c>
      <c r="C25">
        <v>7000000</v>
      </c>
      <c r="D25"/>
    </row>
    <row r="26" spans="1:4" x14ac:dyDescent="0.25">
      <c r="A26" t="s">
        <v>590</v>
      </c>
      <c r="C26">
        <v>1310000000</v>
      </c>
      <c r="D26">
        <v>1038268866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workbookViewId="0">
      <selection activeCell="H18" sqref="H18"/>
    </sheetView>
  </sheetViews>
  <sheetFormatPr baseColWidth="10" defaultColWidth="11.42578125" defaultRowHeight="15" x14ac:dyDescent="0.25"/>
  <cols>
    <col min="2" max="2" width="22" customWidth="1"/>
    <col min="3" max="3" width="13.42578125" customWidth="1"/>
    <col min="4" max="4" width="28.7109375" customWidth="1"/>
    <col min="5" max="5" width="17.5703125" customWidth="1"/>
    <col min="6" max="7" width="6" customWidth="1"/>
    <col min="8" max="8" width="13.5703125" customWidth="1"/>
    <col min="9" max="9" width="23.7109375" customWidth="1"/>
    <col min="10" max="10" width="17.5703125" customWidth="1"/>
    <col min="11" max="11" width="16.5703125" customWidth="1"/>
    <col min="12" max="12" width="17.140625" hidden="1" customWidth="1"/>
    <col min="13" max="13" width="15.42578125" hidden="1" customWidth="1"/>
    <col min="14" max="14" width="14.28515625" customWidth="1"/>
    <col min="15" max="15" width="16.7109375" hidden="1" customWidth="1"/>
    <col min="16" max="16" width="16.140625" customWidth="1"/>
    <col min="17" max="17" width="17.5703125" customWidth="1"/>
    <col min="18" max="18" width="16.42578125" customWidth="1"/>
    <col min="19" max="19" width="16.28515625" customWidth="1"/>
  </cols>
  <sheetData>
    <row r="1" spans="1:19" ht="33.75" x14ac:dyDescent="0.25">
      <c r="A1" s="13" t="s">
        <v>591</v>
      </c>
      <c r="B1" s="13" t="s">
        <v>592</v>
      </c>
      <c r="C1" s="13" t="s">
        <v>683</v>
      </c>
      <c r="D1" s="13" t="s">
        <v>593</v>
      </c>
      <c r="E1" s="13" t="s">
        <v>594</v>
      </c>
      <c r="J1" s="89">
        <f>SUM(J3:J10)</f>
        <v>859000000</v>
      </c>
      <c r="K1" s="87"/>
      <c r="L1" s="87"/>
    </row>
    <row r="2" spans="1:19" x14ac:dyDescent="0.25">
      <c r="A2" s="9">
        <v>1</v>
      </c>
      <c r="B2" s="67">
        <v>44222</v>
      </c>
      <c r="C2" s="67">
        <v>44223</v>
      </c>
      <c r="D2" s="10" t="s">
        <v>595</v>
      </c>
      <c r="E2" s="11">
        <v>11728481500</v>
      </c>
      <c r="H2" s="414" t="s">
        <v>596</v>
      </c>
      <c r="I2" s="90" t="s">
        <v>597</v>
      </c>
      <c r="J2" s="90" t="s">
        <v>598</v>
      </c>
      <c r="K2" s="90" t="s">
        <v>599</v>
      </c>
      <c r="L2" s="90" t="s">
        <v>600</v>
      </c>
      <c r="M2" s="90" t="s">
        <v>601</v>
      </c>
      <c r="N2" s="91" t="s">
        <v>602</v>
      </c>
      <c r="O2" s="90" t="s">
        <v>603</v>
      </c>
      <c r="P2" s="90" t="s">
        <v>661</v>
      </c>
      <c r="Q2" s="124" t="s">
        <v>895</v>
      </c>
      <c r="R2" s="234" t="s">
        <v>804</v>
      </c>
      <c r="S2" s="234" t="s">
        <v>894</v>
      </c>
    </row>
    <row r="3" spans="1:19" ht="15" customHeight="1" x14ac:dyDescent="0.25">
      <c r="A3" s="9">
        <v>2</v>
      </c>
      <c r="B3" s="67">
        <v>44280</v>
      </c>
      <c r="C3" s="67">
        <v>44295</v>
      </c>
      <c r="D3" s="10" t="s">
        <v>604</v>
      </c>
      <c r="E3" s="11">
        <v>11808980500</v>
      </c>
      <c r="H3" s="415"/>
      <c r="I3" t="s">
        <v>605</v>
      </c>
      <c r="J3" s="6">
        <v>679000000</v>
      </c>
      <c r="K3" s="6">
        <v>104888000</v>
      </c>
      <c r="L3" s="53">
        <v>157332000</v>
      </c>
      <c r="M3" s="53">
        <v>214181296</v>
      </c>
      <c r="N3" s="6">
        <v>267726620</v>
      </c>
      <c r="O3" s="53">
        <v>321271944</v>
      </c>
      <c r="P3" s="5">
        <v>374817268</v>
      </c>
      <c r="Q3" s="5">
        <v>428362592</v>
      </c>
      <c r="R3" s="6">
        <v>535453240</v>
      </c>
      <c r="S3" s="6">
        <v>588998564</v>
      </c>
    </row>
    <row r="4" spans="1:19" x14ac:dyDescent="0.25">
      <c r="A4" s="9"/>
      <c r="B4" s="67"/>
      <c r="C4" s="67"/>
      <c r="D4" s="110"/>
      <c r="E4" s="11"/>
      <c r="F4" s="6"/>
      <c r="G4" s="6"/>
      <c r="H4" s="415"/>
      <c r="I4" t="s">
        <v>608</v>
      </c>
      <c r="J4" s="6">
        <v>80000000</v>
      </c>
      <c r="K4" s="6">
        <v>13111000</v>
      </c>
      <c r="L4" s="53">
        <v>19666500</v>
      </c>
      <c r="M4" s="53">
        <v>26772900</v>
      </c>
      <c r="N4" s="6">
        <v>33466300</v>
      </c>
      <c r="O4" s="53">
        <v>40159700</v>
      </c>
      <c r="P4" s="5">
        <v>46853100</v>
      </c>
      <c r="Q4" s="5">
        <v>53546500</v>
      </c>
      <c r="R4" s="6">
        <v>66933300</v>
      </c>
      <c r="S4" s="6">
        <v>73626700</v>
      </c>
    </row>
    <row r="5" spans="1:19" x14ac:dyDescent="0.25">
      <c r="A5" s="9"/>
      <c r="B5" s="67"/>
      <c r="C5" s="67"/>
      <c r="E5" s="11"/>
      <c r="H5" s="415"/>
      <c r="I5" t="s">
        <v>610</v>
      </c>
      <c r="J5" s="6">
        <f>22000000+15000000</f>
        <v>37000000</v>
      </c>
      <c r="K5" s="6">
        <v>8843443</v>
      </c>
      <c r="L5" s="53">
        <v>9820191</v>
      </c>
      <c r="M5" s="53">
        <v>14730410</v>
      </c>
      <c r="N5" s="6">
        <v>17680600</v>
      </c>
      <c r="O5" s="53">
        <v>20621160</v>
      </c>
      <c r="P5" s="5">
        <v>23561720</v>
      </c>
      <c r="Q5" s="5">
        <v>23561720</v>
      </c>
      <c r="R5" s="6">
        <v>29449660</v>
      </c>
      <c r="S5" s="6">
        <v>31140410</v>
      </c>
    </row>
    <row r="6" spans="1:19" x14ac:dyDescent="0.25">
      <c r="A6" s="9"/>
      <c r="B6" s="67"/>
      <c r="C6" s="150"/>
      <c r="D6" s="110"/>
      <c r="E6" s="11"/>
      <c r="H6" s="415"/>
      <c r="I6" t="s">
        <v>612</v>
      </c>
      <c r="J6" s="6">
        <v>0</v>
      </c>
      <c r="K6" s="6">
        <v>0</v>
      </c>
      <c r="L6" s="53">
        <v>0</v>
      </c>
      <c r="M6" s="53">
        <v>0</v>
      </c>
      <c r="N6" s="6">
        <v>0</v>
      </c>
      <c r="O6" s="53">
        <v>0</v>
      </c>
      <c r="P6" s="53">
        <v>0</v>
      </c>
      <c r="Q6" s="53">
        <v>0</v>
      </c>
      <c r="R6" s="6">
        <v>0</v>
      </c>
      <c r="S6" s="6">
        <v>0</v>
      </c>
    </row>
    <row r="7" spans="1:19" x14ac:dyDescent="0.25">
      <c r="A7" s="9"/>
      <c r="B7" s="67"/>
      <c r="C7" s="150"/>
      <c r="E7" s="11"/>
      <c r="H7" s="415"/>
      <c r="I7" s="88" t="s">
        <v>614</v>
      </c>
      <c r="J7" s="6">
        <v>30000000</v>
      </c>
      <c r="K7" s="6">
        <v>204400</v>
      </c>
      <c r="L7" s="53">
        <v>457340</v>
      </c>
      <c r="M7" s="53">
        <v>6788809</v>
      </c>
      <c r="N7" s="6">
        <v>9879662</v>
      </c>
      <c r="O7" s="53">
        <v>12772913</v>
      </c>
      <c r="P7" s="5">
        <v>16048685</v>
      </c>
      <c r="Q7" s="5">
        <v>19144501</v>
      </c>
      <c r="R7" s="6">
        <v>22425560</v>
      </c>
      <c r="S7" s="6">
        <v>36875330</v>
      </c>
    </row>
    <row r="8" spans="1:19" x14ac:dyDescent="0.25">
      <c r="A8" s="9"/>
      <c r="B8" s="72"/>
      <c r="C8" s="150"/>
      <c r="E8" s="11"/>
      <c r="H8" s="415"/>
      <c r="I8" s="88" t="s">
        <v>617</v>
      </c>
      <c r="J8" s="6">
        <v>10000000</v>
      </c>
      <c r="K8" s="6">
        <v>1332506</v>
      </c>
      <c r="L8" s="53">
        <v>2614175</v>
      </c>
      <c r="M8" s="53">
        <v>2614175</v>
      </c>
      <c r="N8" s="6">
        <v>3790706</v>
      </c>
      <c r="O8" s="53">
        <v>3790706</v>
      </c>
      <c r="P8" s="5">
        <v>4936958</v>
      </c>
      <c r="Q8" s="5">
        <v>4936958</v>
      </c>
      <c r="R8" s="6">
        <v>6981610</v>
      </c>
      <c r="S8" s="6">
        <v>9201742</v>
      </c>
    </row>
    <row r="9" spans="1:19" x14ac:dyDescent="0.25">
      <c r="A9" s="9"/>
      <c r="B9" s="149"/>
      <c r="C9" s="150"/>
      <c r="E9" s="11"/>
      <c r="H9" s="415"/>
      <c r="I9" s="88" t="s">
        <v>618</v>
      </c>
      <c r="J9" s="6">
        <v>21000000</v>
      </c>
      <c r="K9" s="6">
        <v>0</v>
      </c>
      <c r="L9" s="53">
        <v>0</v>
      </c>
      <c r="M9" s="53">
        <v>438068</v>
      </c>
      <c r="N9" s="6">
        <v>438068</v>
      </c>
      <c r="O9" s="53">
        <v>438068</v>
      </c>
      <c r="P9" s="5">
        <v>438068</v>
      </c>
      <c r="Q9" s="5">
        <v>438068</v>
      </c>
      <c r="R9" s="6">
        <v>11193208</v>
      </c>
      <c r="S9" s="6">
        <v>11422918</v>
      </c>
    </row>
    <row r="10" spans="1:19" x14ac:dyDescent="0.25">
      <c r="A10" s="9"/>
      <c r="B10" s="72"/>
      <c r="C10" s="67"/>
      <c r="E10" s="11"/>
      <c r="H10" s="416"/>
      <c r="I10" s="92" t="s">
        <v>619</v>
      </c>
      <c r="J10" s="93">
        <v>2000000</v>
      </c>
      <c r="K10" s="93">
        <v>419930</v>
      </c>
      <c r="L10" s="94">
        <v>485460</v>
      </c>
      <c r="M10" s="94">
        <v>594280</v>
      </c>
      <c r="N10" s="93">
        <v>649140</v>
      </c>
      <c r="O10" s="93">
        <v>696100</v>
      </c>
      <c r="P10" s="5">
        <v>765580</v>
      </c>
      <c r="Q10" s="5">
        <v>797530</v>
      </c>
      <c r="R10" s="6">
        <v>1222770</v>
      </c>
      <c r="S10" s="6">
        <v>1271200</v>
      </c>
    </row>
    <row r="11" spans="1:19" x14ac:dyDescent="0.25">
      <c r="A11" s="9"/>
      <c r="B11" s="150"/>
      <c r="C11" s="67"/>
      <c r="E11" s="11"/>
      <c r="J11" s="12" t="s">
        <v>620</v>
      </c>
      <c r="K11" s="6">
        <f t="shared" ref="K11:P11" si="0">SUM(K3:K10)</f>
        <v>128799279</v>
      </c>
      <c r="L11" s="6">
        <f t="shared" si="0"/>
        <v>190375666</v>
      </c>
      <c r="M11" s="6">
        <f t="shared" si="0"/>
        <v>266119938</v>
      </c>
      <c r="N11" s="6">
        <f t="shared" si="0"/>
        <v>333631096</v>
      </c>
      <c r="O11" s="6">
        <f t="shared" si="0"/>
        <v>399750591</v>
      </c>
      <c r="P11" s="6">
        <f t="shared" si="0"/>
        <v>467421379</v>
      </c>
      <c r="Q11" s="6">
        <f t="shared" ref="Q11:R11" si="1">SUM(Q3:Q10)</f>
        <v>530787869</v>
      </c>
      <c r="R11" s="6">
        <f t="shared" si="1"/>
        <v>673659348</v>
      </c>
      <c r="S11" s="6">
        <f>SUM(S3:S10)</f>
        <v>752536864</v>
      </c>
    </row>
    <row r="12" spans="1:19" x14ac:dyDescent="0.25">
      <c r="A12" s="9"/>
      <c r="B12" s="66"/>
      <c r="C12" s="67"/>
      <c r="E12" s="11"/>
      <c r="I12" s="120" t="s">
        <v>621</v>
      </c>
      <c r="J12" s="122">
        <v>1305000000</v>
      </c>
      <c r="K12" s="95">
        <v>1038268866</v>
      </c>
      <c r="L12" s="95">
        <v>1038268866</v>
      </c>
      <c r="M12" s="95">
        <v>1038268866</v>
      </c>
      <c r="N12" s="96">
        <v>1058268866</v>
      </c>
      <c r="O12" s="95">
        <v>1043232066</v>
      </c>
      <c r="P12" s="95">
        <v>1054025366</v>
      </c>
      <c r="Q12" s="95">
        <v>1054025366</v>
      </c>
      <c r="R12" s="95">
        <v>1060480866</v>
      </c>
      <c r="S12" s="95">
        <v>1252209138</v>
      </c>
    </row>
    <row r="13" spans="1:19" x14ac:dyDescent="0.25">
      <c r="A13" s="9"/>
      <c r="B13" s="66"/>
      <c r="C13" s="66"/>
      <c r="E13" s="11"/>
      <c r="I13" s="121" t="s">
        <v>622</v>
      </c>
      <c r="J13" s="123">
        <f>SUM(J3:J12)</f>
        <v>2164000000</v>
      </c>
      <c r="K13" s="97">
        <f>+K11+K12</f>
        <v>1167068145</v>
      </c>
      <c r="L13" s="97">
        <f>+L11+L12</f>
        <v>1228644532</v>
      </c>
      <c r="M13" s="97">
        <f>+M11+M12</f>
        <v>1304388804</v>
      </c>
      <c r="N13" s="98">
        <f>SUM(N11:N12)</f>
        <v>1391899962</v>
      </c>
      <c r="O13" s="97">
        <f>+O11+O12</f>
        <v>1442982657</v>
      </c>
      <c r="P13" s="97">
        <f>+P11+P12</f>
        <v>1521446745</v>
      </c>
      <c r="Q13" s="97">
        <f>+Q11+Q12</f>
        <v>1584813235</v>
      </c>
      <c r="R13" s="97">
        <f>+R11+R12</f>
        <v>1734140214</v>
      </c>
      <c r="S13" s="97">
        <f>+S11+S12</f>
        <v>2004746002</v>
      </c>
    </row>
    <row r="14" spans="1:19" ht="15.75" thickBot="1" x14ac:dyDescent="0.3">
      <c r="A14" s="9"/>
      <c r="B14" s="66"/>
      <c r="C14" s="66"/>
      <c r="E14" s="11"/>
      <c r="J14" s="6"/>
    </row>
    <row r="15" spans="1:19" ht="15.75" thickBot="1" x14ac:dyDescent="0.3">
      <c r="A15" s="9"/>
      <c r="B15" s="66"/>
      <c r="C15" s="66"/>
      <c r="E15" s="11"/>
      <c r="J15" s="417" t="s">
        <v>623</v>
      </c>
      <c r="K15" s="418"/>
      <c r="L15" s="83"/>
      <c r="M15" s="83"/>
      <c r="N15" s="83"/>
      <c r="O15" s="83"/>
      <c r="P15" s="84">
        <v>7505382972</v>
      </c>
      <c r="Q15" s="84">
        <v>7505382972</v>
      </c>
      <c r="R15" s="84">
        <v>8848082032</v>
      </c>
      <c r="S15" s="84">
        <v>9188730603</v>
      </c>
    </row>
    <row r="16" spans="1:19" ht="15.75" thickBot="1" x14ac:dyDescent="0.3">
      <c r="A16" s="9"/>
      <c r="B16" s="67"/>
      <c r="C16" s="66"/>
      <c r="E16" s="11"/>
    </row>
    <row r="17" spans="1:19" ht="15.75" thickBot="1" x14ac:dyDescent="0.3">
      <c r="A17" s="9"/>
      <c r="B17" s="67"/>
      <c r="C17" s="66"/>
      <c r="E17" s="11"/>
      <c r="J17" s="419" t="s">
        <v>624</v>
      </c>
      <c r="K17" s="420"/>
      <c r="L17" s="85"/>
      <c r="M17" s="85"/>
      <c r="N17" s="85"/>
      <c r="O17" s="85"/>
      <c r="P17" s="86">
        <f>+P15+P13</f>
        <v>9026829717</v>
      </c>
      <c r="Q17" s="86">
        <f>+Q15+Q13</f>
        <v>9090196207</v>
      </c>
      <c r="R17" s="86">
        <f>+R15+R13</f>
        <v>10582222246</v>
      </c>
      <c r="S17" s="86">
        <f>+S15+S13</f>
        <v>11193476605</v>
      </c>
    </row>
    <row r="18" spans="1:19" x14ac:dyDescent="0.25">
      <c r="A18" s="9"/>
      <c r="B18" s="66"/>
      <c r="C18" s="66"/>
      <c r="E18" s="11"/>
    </row>
    <row r="19" spans="1:19" x14ac:dyDescent="0.25">
      <c r="O19" s="5"/>
    </row>
    <row r="23" spans="1:19" x14ac:dyDescent="0.25">
      <c r="E23" s="282"/>
    </row>
    <row r="24" spans="1:19" x14ac:dyDescent="0.25">
      <c r="E24" s="48"/>
    </row>
    <row r="25" spans="1:19" x14ac:dyDescent="0.25">
      <c r="E25" s="48"/>
    </row>
  </sheetData>
  <mergeCells count="3">
    <mergeCell ref="H2:H10"/>
    <mergeCell ref="J15:K15"/>
    <mergeCell ref="J17:K17"/>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workbookViewId="0"/>
  </sheetViews>
  <sheetFormatPr baseColWidth="10" defaultColWidth="11.42578125" defaultRowHeight="15" x14ac:dyDescent="0.25"/>
  <cols>
    <col min="2" max="2" width="22" customWidth="1"/>
    <col min="3" max="3" width="13.42578125" customWidth="1"/>
    <col min="4" max="4" width="28.7109375" customWidth="1"/>
    <col min="5" max="5" width="17.5703125" customWidth="1"/>
    <col min="6" max="7" width="6" customWidth="1"/>
    <col min="8" max="8" width="13.5703125" customWidth="1"/>
    <col min="9" max="9" width="23.7109375" customWidth="1"/>
    <col min="10" max="10" width="17.5703125" customWidth="1"/>
    <col min="11" max="11" width="16.5703125" customWidth="1"/>
    <col min="12" max="12" width="17.140625" hidden="1" customWidth="1"/>
    <col min="13" max="13" width="15.42578125" hidden="1" customWidth="1"/>
    <col min="14" max="14" width="14.28515625" customWidth="1"/>
    <col min="15" max="15" width="16.7109375" hidden="1" customWidth="1"/>
    <col min="16" max="16" width="16.140625" customWidth="1"/>
    <col min="17" max="17" width="17.5703125" customWidth="1"/>
    <col min="18" max="18" width="16.42578125" customWidth="1"/>
    <col min="19" max="19" width="16.28515625" customWidth="1"/>
  </cols>
  <sheetData>
    <row r="1" spans="1:19" ht="33.75" x14ac:dyDescent="0.25">
      <c r="A1" s="13" t="s">
        <v>591</v>
      </c>
      <c r="B1" s="13" t="s">
        <v>592</v>
      </c>
      <c r="C1" s="13" t="s">
        <v>683</v>
      </c>
      <c r="D1" s="13" t="s">
        <v>593</v>
      </c>
      <c r="E1" s="13" t="s">
        <v>594</v>
      </c>
      <c r="J1" s="89">
        <f>SUM(J3:J10)</f>
        <v>859000000</v>
      </c>
      <c r="K1" s="87"/>
      <c r="L1" s="87"/>
    </row>
    <row r="2" spans="1:19" x14ac:dyDescent="0.25">
      <c r="A2" s="9">
        <v>1</v>
      </c>
      <c r="B2" s="67">
        <v>44222</v>
      </c>
      <c r="C2" s="67">
        <v>44223</v>
      </c>
      <c r="D2" s="10" t="s">
        <v>595</v>
      </c>
      <c r="E2" s="11">
        <v>11728481500</v>
      </c>
      <c r="H2" s="414" t="s">
        <v>596</v>
      </c>
      <c r="I2" s="90" t="s">
        <v>597</v>
      </c>
      <c r="J2" s="90" t="s">
        <v>598</v>
      </c>
      <c r="K2" s="90" t="s">
        <v>599</v>
      </c>
      <c r="L2" s="90" t="s">
        <v>600</v>
      </c>
      <c r="M2" s="90" t="s">
        <v>601</v>
      </c>
      <c r="N2" s="91" t="s">
        <v>602</v>
      </c>
      <c r="O2" s="90" t="s">
        <v>603</v>
      </c>
      <c r="P2" s="90" t="s">
        <v>661</v>
      </c>
      <c r="Q2" s="124" t="s">
        <v>895</v>
      </c>
      <c r="R2" s="234" t="s">
        <v>804</v>
      </c>
      <c r="S2" s="234" t="s">
        <v>894</v>
      </c>
    </row>
    <row r="3" spans="1:19" ht="15" customHeight="1" x14ac:dyDescent="0.25">
      <c r="A3" s="9">
        <v>2</v>
      </c>
      <c r="B3" s="67">
        <v>44280</v>
      </c>
      <c r="C3" s="67">
        <v>44295</v>
      </c>
      <c r="D3" s="10" t="s">
        <v>604</v>
      </c>
      <c r="E3" s="11">
        <v>11808980500</v>
      </c>
      <c r="H3" s="415"/>
      <c r="I3" t="s">
        <v>605</v>
      </c>
      <c r="J3" s="6">
        <v>679000000</v>
      </c>
      <c r="K3" s="6">
        <v>104888000</v>
      </c>
      <c r="L3" s="53">
        <v>157332000</v>
      </c>
      <c r="M3" s="53">
        <v>214181296</v>
      </c>
      <c r="N3" s="6">
        <v>267726620</v>
      </c>
      <c r="O3" s="53">
        <v>321271944</v>
      </c>
      <c r="P3" s="5">
        <v>374817268</v>
      </c>
      <c r="Q3" s="5">
        <v>428362592</v>
      </c>
      <c r="R3" s="6">
        <v>535453240</v>
      </c>
      <c r="S3" s="6">
        <v>588998564</v>
      </c>
    </row>
    <row r="4" spans="1:19" x14ac:dyDescent="0.25">
      <c r="A4" s="9" t="s">
        <v>606</v>
      </c>
      <c r="B4" s="67">
        <v>44313</v>
      </c>
      <c r="C4" s="67">
        <v>44314</v>
      </c>
      <c r="D4" s="110" t="s">
        <v>607</v>
      </c>
      <c r="E4" s="11">
        <v>11804770500</v>
      </c>
      <c r="F4" s="6"/>
      <c r="G4" s="6"/>
      <c r="H4" s="415"/>
      <c r="I4" t="s">
        <v>608</v>
      </c>
      <c r="J4" s="6">
        <v>80000000</v>
      </c>
      <c r="K4" s="6">
        <v>13111000</v>
      </c>
      <c r="L4" s="53">
        <v>19666500</v>
      </c>
      <c r="M4" s="53">
        <v>26772900</v>
      </c>
      <c r="N4" s="6">
        <v>33466300</v>
      </c>
      <c r="O4" s="53">
        <v>40159700</v>
      </c>
      <c r="P4" s="5">
        <v>46853100</v>
      </c>
      <c r="Q4" s="5">
        <v>53546500</v>
      </c>
      <c r="R4" s="6">
        <v>66933300</v>
      </c>
      <c r="S4" s="6">
        <v>73626700</v>
      </c>
    </row>
    <row r="5" spans="1:19" x14ac:dyDescent="0.25">
      <c r="A5" s="9">
        <v>6</v>
      </c>
      <c r="B5" s="67">
        <v>44350</v>
      </c>
      <c r="C5" s="67">
        <v>44351</v>
      </c>
      <c r="D5" t="s">
        <v>609</v>
      </c>
      <c r="E5" s="11">
        <v>11631451500</v>
      </c>
      <c r="H5" s="415"/>
      <c r="I5" t="s">
        <v>610</v>
      </c>
      <c r="J5" s="6">
        <f>22000000+15000000</f>
        <v>37000000</v>
      </c>
      <c r="K5" s="6">
        <v>8843443</v>
      </c>
      <c r="L5" s="53">
        <v>9820191</v>
      </c>
      <c r="M5" s="53">
        <v>14730410</v>
      </c>
      <c r="N5" s="6">
        <v>17680600</v>
      </c>
      <c r="O5" s="53">
        <v>20621160</v>
      </c>
      <c r="P5" s="5">
        <v>23561720</v>
      </c>
      <c r="Q5" s="5">
        <v>23561720</v>
      </c>
      <c r="R5" s="6">
        <v>29449660</v>
      </c>
      <c r="S5" s="6">
        <v>31140410</v>
      </c>
    </row>
    <row r="6" spans="1:19" x14ac:dyDescent="0.25">
      <c r="A6" s="9">
        <v>7</v>
      </c>
      <c r="B6" s="67">
        <v>44356</v>
      </c>
      <c r="C6" s="150">
        <v>44362</v>
      </c>
      <c r="D6" s="110" t="s">
        <v>611</v>
      </c>
      <c r="E6" s="11">
        <v>10053694304</v>
      </c>
      <c r="H6" s="415"/>
      <c r="I6" t="s">
        <v>612</v>
      </c>
      <c r="J6" s="6">
        <v>0</v>
      </c>
      <c r="K6" s="6">
        <v>0</v>
      </c>
      <c r="L6" s="53">
        <v>0</v>
      </c>
      <c r="M6" s="53">
        <v>0</v>
      </c>
      <c r="N6" s="6">
        <v>0</v>
      </c>
      <c r="O6" s="53">
        <v>0</v>
      </c>
      <c r="P6" s="53">
        <v>0</v>
      </c>
      <c r="Q6" s="53">
        <v>0</v>
      </c>
      <c r="R6" s="6">
        <v>0</v>
      </c>
      <c r="S6" s="6">
        <v>0</v>
      </c>
    </row>
    <row r="7" spans="1:19" x14ac:dyDescent="0.25">
      <c r="A7" s="9">
        <v>8</v>
      </c>
      <c r="B7" s="67">
        <v>44390</v>
      </c>
      <c r="C7" s="150">
        <v>44390</v>
      </c>
      <c r="D7" t="s">
        <v>613</v>
      </c>
      <c r="E7" s="11">
        <v>10136239304</v>
      </c>
      <c r="H7" s="415"/>
      <c r="I7" s="88" t="s">
        <v>614</v>
      </c>
      <c r="J7" s="6">
        <v>30000000</v>
      </c>
      <c r="K7" s="6">
        <v>204400</v>
      </c>
      <c r="L7" s="53">
        <v>457340</v>
      </c>
      <c r="M7" s="53">
        <v>6788809</v>
      </c>
      <c r="N7" s="6">
        <v>9879662</v>
      </c>
      <c r="O7" s="53">
        <v>12772913</v>
      </c>
      <c r="P7" s="5">
        <v>16048685</v>
      </c>
      <c r="Q7" s="5">
        <v>19144501</v>
      </c>
      <c r="R7" s="6">
        <v>22425560</v>
      </c>
      <c r="S7" s="6">
        <v>36875330</v>
      </c>
    </row>
    <row r="8" spans="1:19" x14ac:dyDescent="0.25">
      <c r="A8" s="9">
        <v>9</v>
      </c>
      <c r="B8" s="72" t="s">
        <v>615</v>
      </c>
      <c r="C8" s="150">
        <v>44403</v>
      </c>
      <c r="D8" t="s">
        <v>616</v>
      </c>
      <c r="E8" s="11">
        <v>11107576701</v>
      </c>
      <c r="H8" s="415"/>
      <c r="I8" s="88" t="s">
        <v>617</v>
      </c>
      <c r="J8" s="6">
        <v>10000000</v>
      </c>
      <c r="K8" s="6">
        <v>1332506</v>
      </c>
      <c r="L8" s="53">
        <v>2614175</v>
      </c>
      <c r="M8" s="53">
        <v>2614175</v>
      </c>
      <c r="N8" s="6">
        <v>3790706</v>
      </c>
      <c r="O8" s="53">
        <v>3790706</v>
      </c>
      <c r="P8" s="5">
        <v>4936958</v>
      </c>
      <c r="Q8" s="5">
        <v>4936958</v>
      </c>
      <c r="R8" s="6">
        <v>6981610</v>
      </c>
      <c r="S8" s="6">
        <v>9201742</v>
      </c>
    </row>
    <row r="9" spans="1:19" x14ac:dyDescent="0.25">
      <c r="A9" s="9">
        <v>10</v>
      </c>
      <c r="B9" s="149" t="s">
        <v>684</v>
      </c>
      <c r="C9" s="150">
        <v>44427</v>
      </c>
      <c r="D9" t="s">
        <v>662</v>
      </c>
      <c r="E9" s="11">
        <v>11129781451</v>
      </c>
      <c r="H9" s="415"/>
      <c r="I9" s="88" t="s">
        <v>618</v>
      </c>
      <c r="J9" s="6">
        <v>21000000</v>
      </c>
      <c r="K9" s="6">
        <v>0</v>
      </c>
      <c r="L9" s="53">
        <v>0</v>
      </c>
      <c r="M9" s="53">
        <v>438068</v>
      </c>
      <c r="N9" s="6">
        <v>438068</v>
      </c>
      <c r="O9" s="53">
        <v>438068</v>
      </c>
      <c r="P9" s="5">
        <v>438068</v>
      </c>
      <c r="Q9" s="5">
        <v>438068</v>
      </c>
      <c r="R9" s="6">
        <v>11193208</v>
      </c>
      <c r="S9" s="6">
        <v>11422918</v>
      </c>
    </row>
    <row r="10" spans="1:19" x14ac:dyDescent="0.25">
      <c r="A10" s="9">
        <v>11</v>
      </c>
      <c r="B10" s="72" t="s">
        <v>681</v>
      </c>
      <c r="C10" s="67">
        <v>44445</v>
      </c>
      <c r="D10" t="s">
        <v>682</v>
      </c>
      <c r="E10" s="11">
        <v>11263520028</v>
      </c>
      <c r="H10" s="416"/>
      <c r="I10" s="92" t="s">
        <v>619</v>
      </c>
      <c r="J10" s="93">
        <v>2000000</v>
      </c>
      <c r="K10" s="93">
        <v>419930</v>
      </c>
      <c r="L10" s="94">
        <v>485460</v>
      </c>
      <c r="M10" s="94">
        <v>594280</v>
      </c>
      <c r="N10" s="93">
        <v>649140</v>
      </c>
      <c r="O10" s="93">
        <v>696100</v>
      </c>
      <c r="P10" s="5">
        <v>765580</v>
      </c>
      <c r="Q10" s="5">
        <v>797530</v>
      </c>
      <c r="R10" s="6">
        <v>1222770</v>
      </c>
      <c r="S10" s="6">
        <v>1271200</v>
      </c>
    </row>
    <row r="11" spans="1:19" x14ac:dyDescent="0.25">
      <c r="A11" s="9">
        <v>12</v>
      </c>
      <c r="B11" s="150">
        <v>44442</v>
      </c>
      <c r="C11" s="67">
        <v>44447</v>
      </c>
      <c r="D11" t="s">
        <v>723</v>
      </c>
      <c r="E11" s="11">
        <v>11262776688</v>
      </c>
      <c r="J11" s="12" t="s">
        <v>620</v>
      </c>
      <c r="K11" s="6">
        <f t="shared" ref="K11:P11" si="0">SUM(K3:K10)</f>
        <v>128799279</v>
      </c>
      <c r="L11" s="6">
        <f t="shared" si="0"/>
        <v>190375666</v>
      </c>
      <c r="M11" s="6">
        <f t="shared" si="0"/>
        <v>266119938</v>
      </c>
      <c r="N11" s="6">
        <f t="shared" si="0"/>
        <v>333631096</v>
      </c>
      <c r="O11" s="6">
        <f t="shared" si="0"/>
        <v>399750591</v>
      </c>
      <c r="P11" s="6">
        <f t="shared" si="0"/>
        <v>467421379</v>
      </c>
      <c r="Q11" s="6">
        <f t="shared" ref="Q11:R11" si="1">SUM(Q3:Q10)</f>
        <v>530787869</v>
      </c>
      <c r="R11" s="6">
        <f t="shared" si="1"/>
        <v>673659348</v>
      </c>
      <c r="S11" s="6">
        <f>SUM(S3:S10)</f>
        <v>752536864</v>
      </c>
    </row>
    <row r="12" spans="1:19" x14ac:dyDescent="0.25">
      <c r="A12" s="9">
        <v>13</v>
      </c>
      <c r="B12" s="66">
        <v>44455</v>
      </c>
      <c r="C12" s="67">
        <v>44462</v>
      </c>
      <c r="D12" t="s">
        <v>742</v>
      </c>
      <c r="E12" s="11">
        <v>11316797380</v>
      </c>
      <c r="I12" s="120" t="s">
        <v>621</v>
      </c>
      <c r="J12" s="122">
        <v>1305000000</v>
      </c>
      <c r="K12" s="95">
        <v>1038268866</v>
      </c>
      <c r="L12" s="95">
        <v>1038268866</v>
      </c>
      <c r="M12" s="95">
        <v>1038268866</v>
      </c>
      <c r="N12" s="96">
        <v>1058268866</v>
      </c>
      <c r="O12" s="95">
        <v>1043232066</v>
      </c>
      <c r="P12" s="95">
        <v>1054025366</v>
      </c>
      <c r="Q12" s="95">
        <v>1054025366</v>
      </c>
      <c r="R12" s="95">
        <v>1060480866</v>
      </c>
      <c r="S12" s="95">
        <v>1252209138</v>
      </c>
    </row>
    <row r="13" spans="1:19" x14ac:dyDescent="0.25">
      <c r="A13" s="9">
        <v>14</v>
      </c>
      <c r="B13" s="66">
        <v>44489</v>
      </c>
      <c r="C13" s="66">
        <v>44490</v>
      </c>
      <c r="D13" t="s">
        <v>783</v>
      </c>
      <c r="E13" s="11">
        <v>11157255170</v>
      </c>
      <c r="I13" s="121" t="s">
        <v>622</v>
      </c>
      <c r="J13" s="123">
        <f>SUM(J3:J12)</f>
        <v>2164000000</v>
      </c>
      <c r="K13" s="97">
        <f>+K11+K12</f>
        <v>1167068145</v>
      </c>
      <c r="L13" s="97">
        <f>+L11+L12</f>
        <v>1228644532</v>
      </c>
      <c r="M13" s="97">
        <f>+M11+M12</f>
        <v>1304388804</v>
      </c>
      <c r="N13" s="98">
        <f>SUM(N11:N12)</f>
        <v>1391899962</v>
      </c>
      <c r="O13" s="97">
        <f>+O11+O12</f>
        <v>1442982657</v>
      </c>
      <c r="P13" s="97">
        <f>+P11+P12</f>
        <v>1521446745</v>
      </c>
      <c r="Q13" s="97">
        <f>+Q11+Q12</f>
        <v>1584813235</v>
      </c>
      <c r="R13" s="97">
        <f>+R11+R12</f>
        <v>1734140214</v>
      </c>
      <c r="S13" s="97">
        <f>+S11+S12</f>
        <v>2004746002</v>
      </c>
    </row>
    <row r="14" spans="1:19" ht="15.75" thickBot="1" x14ac:dyDescent="0.3">
      <c r="A14" s="9">
        <v>15</v>
      </c>
      <c r="B14" s="66">
        <v>44510</v>
      </c>
      <c r="C14" s="66">
        <v>44511</v>
      </c>
      <c r="D14" t="s">
        <v>784</v>
      </c>
      <c r="E14" s="11">
        <v>11243998393</v>
      </c>
      <c r="J14" s="6"/>
    </row>
    <row r="15" spans="1:19" ht="15.75" thickBot="1" x14ac:dyDescent="0.3">
      <c r="A15" s="9">
        <v>16</v>
      </c>
      <c r="B15" s="66">
        <v>44512</v>
      </c>
      <c r="C15" s="66">
        <v>44512</v>
      </c>
      <c r="D15" t="s">
        <v>811</v>
      </c>
      <c r="E15" s="11">
        <v>11245825443</v>
      </c>
      <c r="J15" s="417" t="s">
        <v>623</v>
      </c>
      <c r="K15" s="418"/>
      <c r="L15" s="83"/>
      <c r="M15" s="83"/>
      <c r="N15" s="83"/>
      <c r="O15" s="83"/>
      <c r="P15" s="84">
        <v>7505382972</v>
      </c>
      <c r="Q15" s="84">
        <v>7505382972</v>
      </c>
      <c r="R15" s="84">
        <v>8848082032</v>
      </c>
      <c r="S15" s="84">
        <v>9188730603</v>
      </c>
    </row>
    <row r="16" spans="1:19" ht="15.75" thickBot="1" x14ac:dyDescent="0.3">
      <c r="A16" s="9">
        <v>17</v>
      </c>
      <c r="B16" s="67" t="s">
        <v>809</v>
      </c>
      <c r="C16" s="66">
        <v>44525</v>
      </c>
      <c r="D16" t="s">
        <v>812</v>
      </c>
      <c r="E16" s="11">
        <v>11418699654</v>
      </c>
    </row>
    <row r="17" spans="1:19" ht="15.75" thickBot="1" x14ac:dyDescent="0.3">
      <c r="A17" s="9">
        <v>18</v>
      </c>
      <c r="B17" s="67" t="s">
        <v>825</v>
      </c>
      <c r="C17" s="66">
        <v>44529</v>
      </c>
      <c r="D17" t="s">
        <v>819</v>
      </c>
      <c r="E17" s="11">
        <v>11303079799</v>
      </c>
      <c r="J17" s="419" t="s">
        <v>624</v>
      </c>
      <c r="K17" s="420"/>
      <c r="L17" s="85"/>
      <c r="M17" s="85"/>
      <c r="N17" s="85"/>
      <c r="O17" s="85"/>
      <c r="P17" s="86">
        <f>+P15+P13</f>
        <v>9026829717</v>
      </c>
      <c r="Q17" s="86">
        <f>+Q15+Q13</f>
        <v>9090196207</v>
      </c>
      <c r="R17" s="86">
        <f>+R15+R13</f>
        <v>10582222246</v>
      </c>
      <c r="S17" s="86">
        <f>+S15+S13</f>
        <v>11193476605</v>
      </c>
    </row>
    <row r="18" spans="1:19" x14ac:dyDescent="0.25">
      <c r="A18" s="9">
        <v>19</v>
      </c>
      <c r="B18" s="66">
        <v>44536</v>
      </c>
      <c r="C18" s="66">
        <v>44537</v>
      </c>
      <c r="D18" t="s">
        <v>844</v>
      </c>
      <c r="E18" s="11">
        <v>11524382738</v>
      </c>
    </row>
    <row r="19" spans="1:19" x14ac:dyDescent="0.25">
      <c r="O19" s="5"/>
    </row>
    <row r="23" spans="1:19" x14ac:dyDescent="0.25">
      <c r="E23" s="282"/>
    </row>
    <row r="24" spans="1:19" x14ac:dyDescent="0.25">
      <c r="E24" s="48"/>
    </row>
    <row r="25" spans="1:19" x14ac:dyDescent="0.25">
      <c r="E25" s="48"/>
    </row>
  </sheetData>
  <mergeCells count="3">
    <mergeCell ref="J15:K15"/>
    <mergeCell ref="J17:K17"/>
    <mergeCell ref="H2:H1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45"/>
  <sheetViews>
    <sheetView zoomScaleNormal="100" workbookViewId="0">
      <pane ySplit="1" topLeftCell="A17" activePane="bottomLeft" state="frozen"/>
      <selection activeCell="D1" sqref="D1"/>
      <selection pane="bottomLeft" activeCell="D149" sqref="D149"/>
    </sheetView>
  </sheetViews>
  <sheetFormatPr baseColWidth="10" defaultColWidth="11.42578125" defaultRowHeight="15" x14ac:dyDescent="0.25"/>
  <cols>
    <col min="1" max="1" width="7" customWidth="1"/>
    <col min="2" max="2" width="11.42578125" customWidth="1"/>
    <col min="3" max="3" width="17.28515625" style="63" customWidth="1"/>
    <col min="4" max="4" width="26" style="10" customWidth="1"/>
    <col min="5" max="5" width="10" style="10" customWidth="1"/>
    <col min="6" max="6" width="16" style="10" customWidth="1"/>
    <col min="7" max="7" width="17.85546875" customWidth="1"/>
    <col min="8" max="8" width="11" customWidth="1"/>
    <col min="9" max="9" width="12.7109375" customWidth="1"/>
    <col min="10" max="10" width="14.140625" customWidth="1"/>
    <col min="11" max="11" width="8.85546875" customWidth="1"/>
    <col min="12" max="12" width="10.140625" customWidth="1"/>
  </cols>
  <sheetData>
    <row r="1" spans="1:12" ht="45.75" customHeight="1" x14ac:dyDescent="0.25">
      <c r="A1" s="128" t="str">
        <f>+PAA!A6</f>
        <v>Línea PAA (asignar consecutivo)</v>
      </c>
      <c r="B1" s="30" t="str">
        <f>+PAA!U6</f>
        <v>Tipo de presupuesto</v>
      </c>
      <c r="C1" s="30" t="str">
        <f>+PAA!V6</f>
        <v>Código rubro</v>
      </c>
      <c r="D1" s="64" t="str">
        <f>+PAA!W6</f>
        <v>Descripción rubro</v>
      </c>
      <c r="E1" s="64" t="str">
        <f>+PAA!X6</f>
        <v>Actividad</v>
      </c>
      <c r="F1" s="64" t="str">
        <f>+PAA!T6</f>
        <v>Objeto Contrato</v>
      </c>
      <c r="G1" s="30" t="str">
        <f>+PAA!AC6</f>
        <v>PROCESO SECOP</v>
      </c>
      <c r="H1" s="68" t="str">
        <f>+PAA!AD6</f>
        <v>No. Contrato</v>
      </c>
      <c r="I1" s="69" t="str">
        <f>+PAA!AG6</f>
        <v>Contratado corte 31 de Mayo 2021</v>
      </c>
      <c r="J1" s="69" t="str">
        <f>+PAA!AH6</f>
        <v>Contratado corte 30 de Junio 2021</v>
      </c>
      <c r="K1" s="69" t="s">
        <v>625</v>
      </c>
      <c r="L1" s="69" t="s">
        <v>626</v>
      </c>
    </row>
    <row r="2" spans="1:12" x14ac:dyDescent="0.25">
      <c r="A2">
        <f>+PAA!A7</f>
        <v>1</v>
      </c>
      <c r="B2" t="str">
        <f>+PAA!U7</f>
        <v>Funcionamiento</v>
      </c>
      <c r="C2" s="63" t="str">
        <f>+PAA!V7</f>
        <v xml:space="preserve">1310201010105 </v>
      </c>
      <c r="D2" s="65" t="str">
        <f>+PAA!W7</f>
        <v>Maquinaria de oficina, contabilidad e informática</v>
      </c>
      <c r="E2" s="65" t="str">
        <f>+PAA!X7</f>
        <v>Adquisición de equipos de impresión multifuncionales</v>
      </c>
      <c r="F2" s="65" t="str">
        <f>+PAA!T7</f>
        <v>1 - Adquisición de equipos de impresión multifuncionales con funciones de impresión, copiado y digitalización, para el fortalecimiento de la estructura administrativa en las instalaciones de la Alcaldía Local de La Candelaria</v>
      </c>
      <c r="G2" t="str">
        <f>+PAA!AC7</f>
        <v>FDLC-IMC-008-2021; FDLC IMC 011-2021</v>
      </c>
      <c r="H2" t="str">
        <f>+PAA!AD7</f>
        <v>CTO 180-2021</v>
      </c>
      <c r="I2" s="5">
        <f>+PAA!AG7</f>
        <v>0</v>
      </c>
      <c r="J2" s="5">
        <f>+PAA!AH7</f>
        <v>0</v>
      </c>
    </row>
    <row r="3" spans="1:12" x14ac:dyDescent="0.25">
      <c r="A3">
        <f>+PAA!A8</f>
        <v>2</v>
      </c>
      <c r="B3" t="str">
        <f>+PAA!U8</f>
        <v>Funcionamiento</v>
      </c>
      <c r="C3" s="63" t="str">
        <f>+PAA!V8</f>
        <v>1310201010107</v>
      </c>
      <c r="D3" s="65" t="str">
        <f>+PAA!W8</f>
        <v xml:space="preserve">Equipo y aparatos de radio, televisión y comunicaciones </v>
      </c>
      <c r="E3" s="65" t="str">
        <f>+PAA!X8</f>
        <v>Adquisición de equipos y dispositivos para equipo de prensa</v>
      </c>
      <c r="F3" s="65" t="str">
        <f>+PAA!T8</f>
        <v>2 - Adquisición de elementos y equipos tecnológicos y de comunicación para dotación de la oficina de prensa y comunicaciones de la Alcaldía Local de La Candelaria</v>
      </c>
      <c r="G3" t="str">
        <f>+PAA!AC8</f>
        <v>FDLC-IMC-009-2021; FDLC-IMC-010-2021</v>
      </c>
      <c r="H3" t="str">
        <f>+PAA!AD8</f>
        <v>CTO 176-2021</v>
      </c>
      <c r="I3" s="5">
        <f>+PAA!AG8</f>
        <v>0</v>
      </c>
      <c r="J3" s="5">
        <f>+PAA!AH8</f>
        <v>0</v>
      </c>
    </row>
    <row r="4" spans="1:12" x14ac:dyDescent="0.25">
      <c r="A4">
        <f>+PAA!A9</f>
        <v>3</v>
      </c>
      <c r="B4" t="str">
        <f>+PAA!U9</f>
        <v>Funcionamiento</v>
      </c>
      <c r="C4" s="63" t="str">
        <f>+PAA!V9</f>
        <v>1310202010202</v>
      </c>
      <c r="D4" s="65" t="str">
        <f>+PAA!W9</f>
        <v>Pasta o pulpa, papel y productos de papel; impresos y artículos relacionados</v>
      </c>
      <c r="E4" s="65" t="str">
        <f>+PAA!X9</f>
        <v>Suministro de productos de papel</v>
      </c>
      <c r="F4" s="65" t="str">
        <f>+PAA!T9</f>
        <v>3 - Suministro de productos de papelería, elementos, útiles y artículos de oficina necesarios para el cumplimiento de las funciones administrativas y misionales de la Alcaldía Local de La Candelaria</v>
      </c>
      <c r="G4" t="str">
        <f>+PAA!AC9</f>
        <v>FDLC-IMC-006-2021</v>
      </c>
      <c r="H4" t="str">
        <f>+PAA!AD9</f>
        <v>CTO 152-2021</v>
      </c>
      <c r="I4" s="5">
        <f>+PAA!AG9</f>
        <v>0</v>
      </c>
      <c r="J4" s="5">
        <f>+PAA!AH9</f>
        <v>0</v>
      </c>
    </row>
    <row r="5" spans="1:12" x14ac:dyDescent="0.25">
      <c r="A5">
        <f>+PAA!A10</f>
        <v>4</v>
      </c>
      <c r="B5" t="str">
        <f>+PAA!U10</f>
        <v>Funcionamiento</v>
      </c>
      <c r="C5" s="63" t="str">
        <f>+PAA!V10</f>
        <v>1310202010203</v>
      </c>
      <c r="D5" s="65" t="str">
        <f>+PAA!W10</f>
        <v>Productos de hornos de coque, de refinación de petróleo y combustible</v>
      </c>
      <c r="E5" s="65" t="str">
        <f>+PAA!X10</f>
        <v>Suministro de combustible</v>
      </c>
      <c r="F5" s="65" t="str">
        <f>+PAA!T10</f>
        <v>4 - Suministro a monto agotable del servicio de combustible, gasolina y diésel para los vehículos de propiedad del Fondo de Desarrollo Local de La Candelaria</v>
      </c>
      <c r="G5" t="str">
        <f>+PAA!AC10</f>
        <v>ORDEN DE COMPRA 64891</v>
      </c>
      <c r="H5" t="str">
        <f>+PAA!AD10</f>
        <v>ORDEN PAGO 287</v>
      </c>
      <c r="I5" s="5">
        <f>+PAA!AG10</f>
        <v>25000000</v>
      </c>
      <c r="J5" s="5">
        <f>+PAA!AH10</f>
        <v>25000000</v>
      </c>
      <c r="K5">
        <v>60030</v>
      </c>
      <c r="L5" s="66">
        <v>44379</v>
      </c>
    </row>
    <row r="6" spans="1:12" x14ac:dyDescent="0.25">
      <c r="A6">
        <f>+PAA!A11</f>
        <v>3</v>
      </c>
      <c r="B6" t="str">
        <f>+PAA!U11</f>
        <v>Funcionamiento</v>
      </c>
      <c r="C6" s="63" t="str">
        <f>+PAA!V11</f>
        <v>1310202010206</v>
      </c>
      <c r="D6" s="65" t="str">
        <f>+PAA!W11</f>
        <v>Productos de caucho y plástico</v>
      </c>
      <c r="E6" s="65" t="str">
        <f>+PAA!X11</f>
        <v>Adquisición de ganchos, tablas</v>
      </c>
      <c r="F6" s="65" t="str">
        <f>+PAA!T11</f>
        <v>3 - Suministro de productos de papelería, elementos, útiles y artículos de oficina necesarios para el cumplimiento de las funciones administrativas y misionales de la Alcaldía Local de La Candelaria</v>
      </c>
      <c r="G6" t="str">
        <f>+PAA!AC11</f>
        <v>FDLC-IMC-006-2021</v>
      </c>
      <c r="H6" t="str">
        <f>+PAA!AD11</f>
        <v>CTO 152-2021</v>
      </c>
      <c r="I6" s="5">
        <f>+PAA!AG11</f>
        <v>0</v>
      </c>
      <c r="J6" s="5">
        <f>+PAA!AH11</f>
        <v>0</v>
      </c>
    </row>
    <row r="7" spans="1:12" x14ac:dyDescent="0.25">
      <c r="A7">
        <f>+PAA!A13</f>
        <v>3</v>
      </c>
      <c r="B7" t="str">
        <f>+PAA!U13</f>
        <v>Funcionamiento</v>
      </c>
      <c r="C7" s="63" t="str">
        <f>+PAA!V13</f>
        <v>1310202010208</v>
      </c>
      <c r="D7" s="65" t="str">
        <f>+PAA!W13</f>
        <v>Muebles; otros bienes transportables n.c.p.</v>
      </c>
      <c r="E7" s="65" t="str">
        <f>+PAA!X13</f>
        <v xml:space="preserve">Adquisición de artículos de oficina </v>
      </c>
      <c r="F7" s="65" t="str">
        <f>+PAA!T13</f>
        <v>3 - Suministro de productos de papelería, elementos, útiles y artículos de oficina necesarios para el cumplimiento de las funciones administrativas y misionales de la Alcaldía Local de La Candelaria</v>
      </c>
      <c r="G7" t="str">
        <f>+PAA!AC13</f>
        <v>FDLC-IMC-006-2021</v>
      </c>
      <c r="H7" t="str">
        <f>+PAA!AD13</f>
        <v>CTO 152-2021</v>
      </c>
      <c r="I7" s="5">
        <f>+PAA!AG13</f>
        <v>0</v>
      </c>
      <c r="J7" s="5">
        <f>+PAA!AH13</f>
        <v>0</v>
      </c>
    </row>
    <row r="8" spans="1:12" x14ac:dyDescent="0.25">
      <c r="A8">
        <f>+PAA!A15</f>
        <v>3</v>
      </c>
      <c r="B8" t="str">
        <f>+PAA!U15</f>
        <v>Funcionamiento</v>
      </c>
      <c r="C8" s="63" t="str">
        <f>+PAA!V15</f>
        <v>1310202010302</v>
      </c>
      <c r="D8" s="65" t="str">
        <f>+PAA!W15</f>
        <v>Productos metálicos elaborados (excepto maquinaria y equipo)</v>
      </c>
      <c r="E8" s="65" t="str">
        <f>+PAA!X15</f>
        <v>Suministro de artículos metálicos</v>
      </c>
      <c r="F8" s="65" t="str">
        <f>+PAA!T15</f>
        <v>3 - Suministro de productos de papelería, elementos, útiles y artículos de oficina necesarios para el cumplimiento de las funciones administrativas y misionales de la Alcaldía Local de La Candelaria</v>
      </c>
      <c r="G8" t="str">
        <f>+PAA!AC15</f>
        <v>FDLC-IMC-006-2021</v>
      </c>
      <c r="H8" t="str">
        <f>+PAA!AD15</f>
        <v>CTO 152-2021</v>
      </c>
      <c r="I8" s="5">
        <f>+PAA!AG15</f>
        <v>0</v>
      </c>
      <c r="J8" s="5">
        <f>+PAA!AH15</f>
        <v>0</v>
      </c>
    </row>
    <row r="9" spans="1:12" x14ac:dyDescent="0.25">
      <c r="A9">
        <f>+PAA!A17</f>
        <v>8</v>
      </c>
      <c r="B9" t="str">
        <f>+PAA!U17</f>
        <v>Funcionamiento</v>
      </c>
      <c r="C9" s="63" t="str">
        <f>+PAA!V17</f>
        <v>131020202010601</v>
      </c>
      <c r="D9" s="65" t="str">
        <f>+PAA!W17</f>
        <v>Servicios de mensajería</v>
      </c>
      <c r="E9" s="65" t="str">
        <f>+PAA!X17</f>
        <v>Servicio de mensajería</v>
      </c>
      <c r="F9" s="65" t="str">
        <f>+PAA!T17</f>
        <v>8 - Prestación del servicio de mensajería y de correo certificado que requiera el Fondo de Desarrollo Local de La Candelaria</v>
      </c>
      <c r="G9" t="str">
        <f>+PAA!AC17</f>
        <v xml:space="preserve"> -</v>
      </c>
      <c r="H9" t="str">
        <f>+PAA!AD17</f>
        <v xml:space="preserve"> -</v>
      </c>
      <c r="I9" s="5">
        <f>+PAA!AG17</f>
        <v>0</v>
      </c>
      <c r="J9" s="5">
        <f>+PAA!AH17</f>
        <v>0</v>
      </c>
    </row>
    <row r="10" spans="1:12" x14ac:dyDescent="0.25">
      <c r="A10">
        <f>+PAA!A18</f>
        <v>9</v>
      </c>
      <c r="B10" t="str">
        <f>+PAA!U18</f>
        <v>Funcionamiento</v>
      </c>
      <c r="C10" s="63" t="str">
        <f>+PAA!V18</f>
        <v xml:space="preserve">131020202020107 </v>
      </c>
      <c r="D10" s="65" t="str">
        <f>+PAA!W18</f>
        <v>Servicios de seguros de vehículos automotores</v>
      </c>
      <c r="E10" s="65" t="str">
        <f>+PAA!X18</f>
        <v>Seguros de la entidad (Adición)</v>
      </c>
      <c r="F10" s="65" t="str">
        <f>+PAA!T18</f>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0" t="str">
        <f>+PAA!AC18</f>
        <v>FDLC-IMC-017-2020</v>
      </c>
      <c r="H10" t="str">
        <f>+PAA!AD18</f>
        <v>CONTRATO SEGUROS 216-2020</v>
      </c>
      <c r="I10" s="5">
        <f>+PAA!AG18</f>
        <v>965264</v>
      </c>
      <c r="J10" s="5">
        <f>+PAA!AH18</f>
        <v>965264</v>
      </c>
      <c r="K10" s="72" t="s">
        <v>49</v>
      </c>
    </row>
    <row r="11" spans="1:12" x14ac:dyDescent="0.25">
      <c r="A11">
        <f>+PAA!A19</f>
        <v>9</v>
      </c>
      <c r="B11" t="str">
        <f>+PAA!U19</f>
        <v>Funcionamiento</v>
      </c>
      <c r="C11" s="63" t="str">
        <f>+PAA!V19</f>
        <v>131020202020108</v>
      </c>
      <c r="D11" s="65" t="str">
        <f>+PAA!W19</f>
        <v>Servicios de seguros contra incendio, terremoto o sustracción</v>
      </c>
      <c r="E11" s="65" t="str">
        <f>+PAA!X19</f>
        <v>Seguros de la entidad (Adición)</v>
      </c>
      <c r="F11" s="65" t="str">
        <f>+PAA!T19</f>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1" t="str">
        <f>+PAA!AC19</f>
        <v>FDLC-IMC-017-2020</v>
      </c>
      <c r="H11" t="str">
        <f>+PAA!AD19</f>
        <v>CONTRATO SEGUROS 216-2020</v>
      </c>
      <c r="I11" s="5">
        <f>+PAA!AG19</f>
        <v>2129541</v>
      </c>
      <c r="J11" s="5">
        <f>+PAA!AH19</f>
        <v>2129541</v>
      </c>
      <c r="K11" s="72" t="s">
        <v>49</v>
      </c>
    </row>
    <row r="12" spans="1:12" x14ac:dyDescent="0.25">
      <c r="A12">
        <f>+PAA!A20</f>
        <v>9</v>
      </c>
      <c r="B12" t="str">
        <f>+PAA!U20</f>
        <v>Funcionamiento</v>
      </c>
      <c r="C12" s="63" t="str">
        <f>+PAA!V20</f>
        <v>131020202020109</v>
      </c>
      <c r="D12" s="65" t="str">
        <f>+PAA!W20</f>
        <v>Servicios de seguros generales de responsabilidad civil</v>
      </c>
      <c r="E12" s="65" t="str">
        <f>+PAA!X20</f>
        <v>Seguros de la entidad (Adición)</v>
      </c>
      <c r="F12" s="65" t="str">
        <f>+PAA!T20</f>
        <v>9 - Adición contrato 216-2020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2" t="str">
        <f>+PAA!AC20</f>
        <v>FDLC-IMC-017-2020</v>
      </c>
      <c r="H12" t="str">
        <f>+PAA!AD20</f>
        <v>CONTRATO SEGUROS 216-2020</v>
      </c>
      <c r="I12" s="5">
        <f>+PAA!AG20</f>
        <v>1035006</v>
      </c>
      <c r="J12" s="5">
        <f>+PAA!AH20</f>
        <v>1035006</v>
      </c>
      <c r="K12" s="72" t="s">
        <v>49</v>
      </c>
    </row>
    <row r="13" spans="1:12" x14ac:dyDescent="0.25">
      <c r="A13">
        <f>+PAA!A21</f>
        <v>10</v>
      </c>
      <c r="B13" t="str">
        <f>+PAA!U21</f>
        <v>Funcionamiento</v>
      </c>
      <c r="C13" s="63" t="str">
        <f>+PAA!V21</f>
        <v xml:space="preserve">131020202020107 </v>
      </c>
      <c r="D13" s="65" t="str">
        <f>+PAA!W21</f>
        <v>Servicios de seguros de vehículos automotores</v>
      </c>
      <c r="E13" s="65" t="str">
        <f>+PAA!X21</f>
        <v>Seguros de la entidad</v>
      </c>
      <c r="F13" s="65" t="str">
        <f>+PAA!T21</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3" t="str">
        <f>+PAA!AC21</f>
        <v>FDLC-SAMC-001-2021</v>
      </c>
      <c r="H13" t="str">
        <f>+PAA!AD21</f>
        <v>CONTRATO SEGUROS 053-2021</v>
      </c>
      <c r="I13" s="5">
        <f>+PAA!AG21</f>
        <v>7560163</v>
      </c>
      <c r="J13" s="5">
        <f>+PAA!AH21</f>
        <v>7560163</v>
      </c>
    </row>
    <row r="14" spans="1:12" x14ac:dyDescent="0.25">
      <c r="A14">
        <f>+PAA!A22</f>
        <v>10</v>
      </c>
      <c r="B14" t="str">
        <f>+PAA!U22</f>
        <v>Funcionamiento</v>
      </c>
      <c r="C14" s="63" t="str">
        <f>+PAA!V22</f>
        <v>131020202020108</v>
      </c>
      <c r="D14" s="65" t="str">
        <f>+PAA!W22</f>
        <v>Servicios de seguros contra incendio, terremoto o sustracción</v>
      </c>
      <c r="E14" s="65" t="str">
        <f>+PAA!X22</f>
        <v>Seguros de la entidad</v>
      </c>
      <c r="F14" s="65" t="str">
        <f>+PAA!T22</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4" t="str">
        <f>+PAA!AC22</f>
        <v>FDLC-SAMC-001-2021</v>
      </c>
      <c r="H14" t="str">
        <f>+PAA!AD22</f>
        <v>CONTRATO SEGUROS 053-2021</v>
      </c>
      <c r="I14" s="5">
        <f>+PAA!AG22</f>
        <v>18055989</v>
      </c>
      <c r="J14" s="5">
        <f>+PAA!AH22</f>
        <v>18055989</v>
      </c>
    </row>
    <row r="15" spans="1:12" x14ac:dyDescent="0.25">
      <c r="A15">
        <f>+PAA!A23</f>
        <v>10</v>
      </c>
      <c r="B15" t="str">
        <f>+PAA!U23</f>
        <v>Funcionamiento</v>
      </c>
      <c r="C15" s="63" t="str">
        <f>+PAA!V23</f>
        <v>131020202020109</v>
      </c>
      <c r="D15" s="65" t="str">
        <f>+PAA!W23</f>
        <v>Servicios de seguros generales de responsabilidad civil</v>
      </c>
      <c r="E15" s="65" t="str">
        <f>+PAA!X23</f>
        <v>Seguros de la entidad</v>
      </c>
      <c r="F15" s="65" t="str">
        <f>+PAA!T23</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5" t="str">
        <f>+PAA!AC23</f>
        <v>FDLC-SAMC-001-2021</v>
      </c>
      <c r="H15" t="str">
        <f>+PAA!AD23</f>
        <v>CONTRATO SEGUROS 053-2021</v>
      </c>
      <c r="I15" s="5">
        <f>+PAA!AG23</f>
        <v>39682750</v>
      </c>
      <c r="J15" s="5">
        <f>+PAA!AH23</f>
        <v>39682750</v>
      </c>
    </row>
    <row r="16" spans="1:12" x14ac:dyDescent="0.25">
      <c r="A16">
        <f>+PAA!A24</f>
        <v>10</v>
      </c>
      <c r="B16" t="str">
        <f>+PAA!U24</f>
        <v>Funcionamiento</v>
      </c>
      <c r="C16" s="63" t="str">
        <f>+PAA!V24</f>
        <v>131020202020110</v>
      </c>
      <c r="D16" s="65" t="str">
        <f>+PAA!W24</f>
        <v>Servicios de seguro obligatorio de accidentes de tránsito (SOAT)</v>
      </c>
      <c r="E16" s="65" t="str">
        <f>+PAA!X24</f>
        <v>Seguros de la entidad</v>
      </c>
      <c r="F16" s="65" t="str">
        <f>+PAA!T24</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6" t="str">
        <f>+PAA!AC24</f>
        <v>FDLC-SAMC-001-2021</v>
      </c>
      <c r="H16" t="str">
        <f>+PAA!AD24</f>
        <v>CONTRATO SEGUROS 053-2021</v>
      </c>
      <c r="I16" s="5">
        <f>+PAA!AG24</f>
        <v>2226450</v>
      </c>
      <c r="J16" s="5">
        <f>+PAA!AH24</f>
        <v>2226450</v>
      </c>
    </row>
    <row r="17" spans="1:12" x14ac:dyDescent="0.25">
      <c r="A17">
        <f>+PAA!A25</f>
        <v>10</v>
      </c>
      <c r="B17" t="str">
        <f>+PAA!U25</f>
        <v>Funcionamiento</v>
      </c>
      <c r="C17" s="63" t="str">
        <f>+PAA!V25</f>
        <v>131020202020105</v>
      </c>
      <c r="D17" s="65" t="str">
        <f>+PAA!W25</f>
        <v>Servicios de seguros de vida colectiva de los Ediles</v>
      </c>
      <c r="E17" s="65" t="str">
        <f>+PAA!X25</f>
        <v>Servicio seguros de vida ediles</v>
      </c>
      <c r="F17" s="65" t="str">
        <f>+PAA!T25</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7" t="str">
        <f>+PAA!AC25</f>
        <v>FDLC-SAMC-001-2021</v>
      </c>
      <c r="H17" t="str">
        <f>+PAA!AD25</f>
        <v>CONTRATO SEGUROS 054-2021</v>
      </c>
      <c r="I17" s="5">
        <f>+PAA!AG25</f>
        <v>9989579</v>
      </c>
      <c r="J17" s="5">
        <f>+PAA!AH25</f>
        <v>9989579</v>
      </c>
    </row>
    <row r="18" spans="1:12" x14ac:dyDescent="0.25">
      <c r="A18">
        <f>+PAA!A26</f>
        <v>10</v>
      </c>
      <c r="B18" t="str">
        <f>+PAA!U26</f>
        <v>Funcionamiento</v>
      </c>
      <c r="C18" s="63" t="str">
        <f>+PAA!V26</f>
        <v>131020202020112</v>
      </c>
      <c r="D18" s="65" t="str">
        <f>+PAA!W26</f>
        <v>Otros servicios de seguros distintos de los seguros de vida n.c.p.</v>
      </c>
      <c r="E18" s="65" t="str">
        <f>+PAA!X26</f>
        <v>Seguros de la entidad</v>
      </c>
      <c r="F18" s="65" t="str">
        <f>+PAA!T26</f>
        <v>10 - Contratar los seguros que amparen los intereses patrimoniales actuales y futuros, así como los bienes de propiedad del Fondo de Desarrollo Local de La Candelaria, que estén bajo su responsabilidad y custodia y aquellos que sean adquiridos para desarrollar las funciones inherentes a su actividad y cualquier otra póliza de seguros que requiera la entidad en el desarrollo de su actividad</v>
      </c>
      <c r="G18" t="str">
        <f>+PAA!AC26</f>
        <v>FDLC-SAMC-001-2021</v>
      </c>
      <c r="H18" t="str">
        <f>+PAA!AD26</f>
        <v>NA</v>
      </c>
      <c r="I18" s="5">
        <f>+PAA!AG26</f>
        <v>0</v>
      </c>
      <c r="J18" s="5">
        <f>+PAA!AH26</f>
        <v>0</v>
      </c>
    </row>
    <row r="19" spans="1:12" x14ac:dyDescent="0.25">
      <c r="A19">
        <f>+PAA!A27</f>
        <v>11</v>
      </c>
      <c r="B19" t="str">
        <f>+PAA!U27</f>
        <v>Funcionamiento</v>
      </c>
      <c r="C19" s="63" t="str">
        <f>+PAA!V27</f>
        <v>NA</v>
      </c>
      <c r="D19" s="65" t="str">
        <f>+PAA!W27</f>
        <v>NA</v>
      </c>
      <c r="E19" s="65" t="str">
        <f>+PAA!X27</f>
        <v>Servicio de intermediación de seguros</v>
      </c>
      <c r="F19" s="65" t="str">
        <f>+PAA!T27</f>
        <v>11 - Prestar el servicio de intermediación de seguros, asesoría para el manejo del programa de seguros y adquisición de pólizas para la cobertura del riesgo de los bienes e intereses patrimoniales del Fondo de Desarrollo Local de La Candelaria, así como de aquellos por los cuales sea o fuere legalmente responsable y la gestión integral de administración de siniestros y reclamaciones</v>
      </c>
      <c r="G19" t="str">
        <f>+PAA!AC27</f>
        <v xml:space="preserve"> -</v>
      </c>
      <c r="H19" t="str">
        <f>+PAA!AD27</f>
        <v>NA</v>
      </c>
      <c r="I19" s="5">
        <f>+PAA!AG27</f>
        <v>0</v>
      </c>
      <c r="J19" s="5">
        <f>+PAA!AH27</f>
        <v>0</v>
      </c>
    </row>
    <row r="20" spans="1:12" x14ac:dyDescent="0.25">
      <c r="A20">
        <f>+PAA!A28</f>
        <v>12</v>
      </c>
      <c r="B20" t="str">
        <f>+PAA!U28</f>
        <v>Funcionamiento</v>
      </c>
      <c r="C20" s="63" t="str">
        <f>+PAA!V28</f>
        <v>131020202020305</v>
      </c>
      <c r="D20" s="65" t="str">
        <f>+PAA!W28</f>
        <v xml:space="preserve">Derechos de uso de productos de propiedad intelectual </v>
      </c>
      <c r="E20" s="65" t="str">
        <f>+PAA!X28</f>
        <v>Adquisición de licencias de software</v>
      </c>
      <c r="F20" s="65" t="str">
        <f>+PAA!T28</f>
        <v>12 - Adquirir licencias de software para la Alcaldía Local de La Candelaria por medio del instrumento de agregación de demanda para la adquisición de software por catálogo que requieran las entidades estatales CCE-139-IAD2020</v>
      </c>
      <c r="G20" t="str">
        <f>+PAA!AC28</f>
        <v xml:space="preserve"> -</v>
      </c>
      <c r="H20" t="str">
        <f>+PAA!AD28</f>
        <v xml:space="preserve"> -</v>
      </c>
      <c r="I20" s="5">
        <f>+PAA!AG28</f>
        <v>0</v>
      </c>
      <c r="J20" s="5">
        <f>+PAA!AH28</f>
        <v>0</v>
      </c>
      <c r="K20">
        <v>68240</v>
      </c>
      <c r="L20" s="66">
        <v>44547</v>
      </c>
    </row>
    <row r="21" spans="1:12" x14ac:dyDescent="0.25">
      <c r="A21">
        <f>+PAA!A29</f>
        <v>13</v>
      </c>
      <c r="B21" t="str">
        <f>+PAA!U29</f>
        <v>Funcionamiento</v>
      </c>
      <c r="C21" s="63" t="str">
        <f>+PAA!V29</f>
        <v>131020202030310</v>
      </c>
      <c r="D21" s="65" t="str">
        <f>+PAA!W29</f>
        <v>Servicios de publicidad y el suministro de espacio o tiempo publicitarios</v>
      </c>
      <c r="E21" s="65" t="str">
        <f>+PAA!X29</f>
        <v>Servicios de publicidad</v>
      </c>
      <c r="F21" s="65" t="str">
        <f>+PAA!T29</f>
        <v>13 - Prestación de servicios para la divulgación de campañas de comunicación institucionales promovidas por la Alcaldía Local de La Candelaria, mediante la planeación, ordenación, seguimiento y compra de espacios en diferentes medios de comunicación masivos, directos, alternativos, comunitarios y digitales, sujetándose a los lineamientos estratégicos que sugiera la entidad</v>
      </c>
      <c r="G21" t="str">
        <f>+PAA!AC29</f>
        <v xml:space="preserve"> -</v>
      </c>
      <c r="H21" t="str">
        <f>+PAA!AD29</f>
        <v xml:space="preserve"> -</v>
      </c>
      <c r="I21" s="5">
        <f>+PAA!AG29</f>
        <v>0</v>
      </c>
      <c r="J21" s="5">
        <f>+PAA!AH29</f>
        <v>0</v>
      </c>
    </row>
    <row r="22" spans="1:12" x14ac:dyDescent="0.25">
      <c r="A22">
        <f>+PAA!A30</f>
        <v>14</v>
      </c>
      <c r="B22" t="str">
        <f>+PAA!U30</f>
        <v>Funcionamiento</v>
      </c>
      <c r="C22" s="63" t="str">
        <f>+PAA!V30</f>
        <v>131020202030403</v>
      </c>
      <c r="D22" s="65" t="str">
        <f>+PAA!W30</f>
        <v xml:space="preserve"> Servicios de transmisión de datos</v>
      </c>
      <c r="E22" s="65" t="str">
        <f>+PAA!X30</f>
        <v>Servicios de interconexión para transferencia de datos</v>
      </c>
      <c r="F22" s="65" t="str">
        <f>+PAA!T30</f>
        <v xml:space="preserve">14 - Contratar la adquisición, instalación e interconexión para la transferencia de datos y puesta en marcha de recursos tecnológicos para la adecuación de la red de datos de área local </v>
      </c>
      <c r="G22" t="str">
        <f>+PAA!AC30</f>
        <v xml:space="preserve"> -</v>
      </c>
      <c r="H22" t="str">
        <f>+PAA!AD30</f>
        <v xml:space="preserve"> -</v>
      </c>
      <c r="I22" s="5">
        <f>+PAA!AG30</f>
        <v>0</v>
      </c>
      <c r="J22" s="5">
        <f>+PAA!AH30</f>
        <v>0</v>
      </c>
    </row>
    <row r="23" spans="1:12" x14ac:dyDescent="0.25">
      <c r="A23">
        <f>+PAA!A31</f>
        <v>15</v>
      </c>
      <c r="B23" t="str">
        <f>+PAA!U31</f>
        <v>Funcionamiento</v>
      </c>
      <c r="C23" s="63" t="str">
        <f>+PAA!V31</f>
        <v>131020202030501</v>
      </c>
      <c r="D23" s="65" t="str">
        <f>+PAA!W31</f>
        <v>Servicios de protección (guardas de seguridad)</v>
      </c>
      <c r="E23" s="65" t="str">
        <f>+PAA!X31</f>
        <v>Servicios de vigilancia y seguridad (Adición)</v>
      </c>
      <c r="F23" s="65" t="str">
        <f>+PAA!T31</f>
        <v xml:space="preserve">15 - Adición contrato 117-2020 Prestación del servicio de vigilancia y seguridad privada integral permanente para todos los bienes muebles e inmuebles de propiedad de la entidad, y de los que legalmente sea o llegare a ser responsable el Fondo de Desarrollo Local de La Candelaria </v>
      </c>
      <c r="G23" t="str">
        <f>+PAA!AC31</f>
        <v>FDLC-LP-007-2020</v>
      </c>
      <c r="H23" t="str">
        <f>+PAA!AD31</f>
        <v>CONTRATO 117-2020</v>
      </c>
      <c r="I23" s="5">
        <f>+PAA!AG31</f>
        <v>114398122</v>
      </c>
      <c r="J23" s="5">
        <f>+PAA!AH31</f>
        <v>114398122</v>
      </c>
      <c r="K23" s="72" t="s">
        <v>49</v>
      </c>
    </row>
    <row r="24" spans="1:12" x14ac:dyDescent="0.25">
      <c r="A24">
        <f>+PAA!A32</f>
        <v>16</v>
      </c>
      <c r="B24" t="str">
        <f>+PAA!U32</f>
        <v>Funcionamiento</v>
      </c>
      <c r="C24" s="63" t="str">
        <f>+PAA!V32</f>
        <v>131020202030501</v>
      </c>
      <c r="D24" s="65" t="str">
        <f>+PAA!W32</f>
        <v>Servicios de protección (guardas de seguridad)</v>
      </c>
      <c r="E24" s="65" t="str">
        <f>+PAA!X32</f>
        <v>Servicios de vigilancia y seguridad</v>
      </c>
      <c r="F24" s="65" t="str">
        <f>+PAA!T32</f>
        <v xml:space="preserve">16 - Prestación del servicio de vigilancia y seguridad privada integral permanente para todos los bienes muebles e inmuebles de propiedad de la entidad, y de los que legalmente sea o llegare a ser responsable el Fondo de Desarrollo Local de La Candelaria </v>
      </c>
      <c r="G24" t="str">
        <f>+PAA!AC32</f>
        <v>SABM-066-2021</v>
      </c>
      <c r="H24" t="str">
        <f>+PAA!AD32</f>
        <v>SABM-066-2021</v>
      </c>
      <c r="I24" s="5">
        <f>+PAA!AG32</f>
        <v>635830163</v>
      </c>
      <c r="J24" s="5">
        <f>+PAA!AH32</f>
        <v>635830163</v>
      </c>
      <c r="K24">
        <v>60032</v>
      </c>
      <c r="L24" s="66">
        <v>44379</v>
      </c>
    </row>
    <row r="25" spans="1:12" x14ac:dyDescent="0.25">
      <c r="A25">
        <f>+PAA!A33</f>
        <v>17</v>
      </c>
      <c r="B25" t="str">
        <f>+PAA!U33</f>
        <v>Funcionamiento</v>
      </c>
      <c r="C25" s="63" t="str">
        <f>+PAA!V33</f>
        <v>131020202030502</v>
      </c>
      <c r="D25" s="65" t="str">
        <f>+PAA!W33</f>
        <v>Servicios de limpieza general</v>
      </c>
      <c r="E25" s="65" t="str">
        <f>+PAA!X33</f>
        <v>Servicios de aseo y cafetería</v>
      </c>
      <c r="F25" s="65" t="str">
        <f>+PAA!T33</f>
        <v>17 - Suministro del servicio integral de aseo y cafetería para las instalaciones de propiedad del Fondo de Desarrollo Local de la Alcaldía Local de La Candelaria</v>
      </c>
      <c r="G25" t="str">
        <f>+PAA!AC33</f>
        <v>ORDEN DE COMPRA 65329</v>
      </c>
      <c r="H25" t="str">
        <f>+PAA!AD33</f>
        <v>ORDEN DE COMPRA 65329</v>
      </c>
      <c r="I25" s="5">
        <f>+PAA!AG33</f>
        <v>181395839</v>
      </c>
      <c r="J25" s="5">
        <f>+PAA!AH33</f>
        <v>181395839</v>
      </c>
      <c r="K25">
        <v>60020</v>
      </c>
      <c r="L25" s="66">
        <v>44379</v>
      </c>
    </row>
    <row r="26" spans="1:12" x14ac:dyDescent="0.25">
      <c r="A26">
        <f>+PAA!A34</f>
        <v>18</v>
      </c>
      <c r="B26" t="str">
        <f>+PAA!U34</f>
        <v>Funcionamiento</v>
      </c>
      <c r="C26" s="63" t="str">
        <f>+PAA!V34</f>
        <v>131020202030603</v>
      </c>
      <c r="D26" s="65" t="str">
        <f>+PAA!W34</f>
        <v xml:space="preserve">Servicios de mantenimiento y reparación de computadores y equipo periferico </v>
      </c>
      <c r="E26" s="65" t="str">
        <f>+PAA!X34</f>
        <v>Mantenimiento de equipos de cómputo</v>
      </c>
      <c r="F26" s="65" t="str">
        <f>+PAA!T34</f>
        <v>18 - Prestar el servicio de mantenimiento preventivo y correctivo, incluyendo repuestos para las impresoras, fotocopiadoras, sistema ininterrumpido de potencia (UPS) y plotter de propiedad del Fondo de Desarrollo Local de la Alcaldía Local de La Candelaria</v>
      </c>
      <c r="G26" t="str">
        <f>+PAA!AC34</f>
        <v>FDLC-IMC-003-2021</v>
      </c>
      <c r="H26" t="str">
        <f>+PAA!AD34</f>
        <v>CTO 108-2021</v>
      </c>
      <c r="I26" s="5">
        <f>+PAA!AG34</f>
        <v>0</v>
      </c>
      <c r="J26" s="5">
        <f>+PAA!AH34</f>
        <v>0</v>
      </c>
    </row>
    <row r="27" spans="1:12" x14ac:dyDescent="0.25">
      <c r="A27">
        <f>+PAA!A36</f>
        <v>19</v>
      </c>
      <c r="B27" t="str">
        <f>+PAA!U36</f>
        <v>Funcionamiento</v>
      </c>
      <c r="C27" s="63" t="str">
        <f>+PAA!V36</f>
        <v xml:space="preserve">131020202030604 </v>
      </c>
      <c r="D27" s="65" t="str">
        <f>+PAA!W36</f>
        <v>Servicios de mantenimiento y reparación de maquinaria y equipo de transporte</v>
      </c>
      <c r="E27" s="65" t="str">
        <f>+PAA!X36</f>
        <v>Mantenimiento de vehículos</v>
      </c>
      <c r="F27" s="65" t="str">
        <f>+PAA!T36</f>
        <v>19 - Adquirir a todo costo, el servicio de mantenimiento preventivo y correctivo integral con suministro de repuestos y mano de obra para los vehículos que conforman el parque automotor del Fondo de Desarrollo Local de La Candelaria</v>
      </c>
      <c r="G27" t="str">
        <f>+PAA!AC36</f>
        <v>FDLC-IMC-002-2021</v>
      </c>
      <c r="H27" t="str">
        <f>+PAA!AD36</f>
        <v>CONTRATO 098-2021; ORDEN C 71251; ORDEN C 71252</v>
      </c>
      <c r="I27" s="5">
        <f>+PAA!AG36</f>
        <v>0</v>
      </c>
      <c r="J27" s="5">
        <f>+PAA!AH36</f>
        <v>20000000</v>
      </c>
      <c r="K27" t="s">
        <v>627</v>
      </c>
      <c r="L27" s="66" t="s">
        <v>628</v>
      </c>
    </row>
    <row r="28" spans="1:12" x14ac:dyDescent="0.25">
      <c r="A28">
        <f>+PAA!A37</f>
        <v>20</v>
      </c>
      <c r="B28" t="str">
        <f>+PAA!U37</f>
        <v>Funcionamiento</v>
      </c>
      <c r="C28" s="63" t="str">
        <f>+PAA!V37</f>
        <v>131020202030605</v>
      </c>
      <c r="D28" s="65" t="str">
        <f>+PAA!W37</f>
        <v>Servicios de mantenimiento y reparación de otra maquinaria y otro equipo</v>
      </c>
      <c r="E28" s="65" t="str">
        <f>+PAA!X37</f>
        <v>Matenimiento de otras máquinas eléctricas</v>
      </c>
      <c r="F28" s="65" t="str">
        <f>+PAA!T37</f>
        <v xml:space="preserve">20 - Mantenimiento preventivo y correctivo de equipos y máquinas eléctricas de propiedad del Fondo de Desarrollo Local de La Candelaria </v>
      </c>
      <c r="G28" t="str">
        <f>+PAA!AC37</f>
        <v xml:space="preserve"> -</v>
      </c>
      <c r="H28" t="str">
        <f>+PAA!AD37</f>
        <v xml:space="preserve"> -</v>
      </c>
      <c r="I28" s="5">
        <f>+PAA!AG37</f>
        <v>0</v>
      </c>
      <c r="J28" s="5">
        <f>+PAA!AH37</f>
        <v>0</v>
      </c>
    </row>
    <row r="29" spans="1:12" x14ac:dyDescent="0.25">
      <c r="A29">
        <f>+PAA!A38</f>
        <v>21</v>
      </c>
      <c r="B29" t="str">
        <f>+PAA!U38</f>
        <v>Funcionamiento</v>
      </c>
      <c r="C29" s="63" t="str">
        <f>+PAA!V38</f>
        <v>131020202030702</v>
      </c>
      <c r="D29" s="65" t="str">
        <f>+PAA!W38</f>
        <v>Servicios de impresión</v>
      </c>
      <c r="E29" s="65" t="str">
        <f>+PAA!X38</f>
        <v>Servicios de impresión</v>
      </c>
      <c r="F29" s="65" t="str">
        <f>+PAA!T38</f>
        <v>21 - Adquisición de adhesivos impresos de señalización de sellamiento para la Alcaldía Local La Candelaria</v>
      </c>
      <c r="G29" t="str">
        <f>+PAA!AC38</f>
        <v>FDLC-IMC-0122021</v>
      </c>
      <c r="H29" t="str">
        <f>+PAA!AD38</f>
        <v xml:space="preserve"> -</v>
      </c>
      <c r="I29" s="5">
        <f>+PAA!AG38</f>
        <v>0</v>
      </c>
      <c r="J29" s="5">
        <f>+PAA!AH38</f>
        <v>0</v>
      </c>
    </row>
    <row r="30" spans="1:12" hidden="1" x14ac:dyDescent="0.25">
      <c r="A30">
        <f>+PAA!A39</f>
        <v>22</v>
      </c>
      <c r="B30" t="str">
        <f>+PAA!U39</f>
        <v>Inversión Directa</v>
      </c>
      <c r="C30" s="63">
        <f>+PAA!V39</f>
        <v>13311601011605</v>
      </c>
      <c r="D30" s="65" t="str">
        <f>+PAA!W39</f>
        <v>La Candelaria solidaria</v>
      </c>
      <c r="E30" s="65" t="str">
        <f>+PAA!X39</f>
        <v>Ingreso mínimo</v>
      </c>
      <c r="F30" s="65" t="str">
        <f>+PAA!T39</f>
        <v xml:space="preserve">22 - Entrega de subsidios a población vulnerable de la localidad que contribuyan con el ingreso mínimo de lo hogares a través de los canales definidos en el Sistema Bogotá Solidaria </v>
      </c>
      <c r="G30" t="str">
        <f>+PAA!AC39</f>
        <v>NA</v>
      </c>
      <c r="H30" t="str">
        <f>+PAA!AD39</f>
        <v>Resoluciones 008-2021 y 027-2021</v>
      </c>
      <c r="I30" s="5">
        <f>+PAA!AG39</f>
        <v>1240536000</v>
      </c>
      <c r="J30" s="5">
        <f>+PAA!AH39</f>
        <v>1240536000</v>
      </c>
    </row>
    <row r="31" spans="1:12" hidden="1" x14ac:dyDescent="0.25">
      <c r="A31">
        <f>+PAA!A40</f>
        <v>23</v>
      </c>
      <c r="B31" t="str">
        <f>+PAA!U40</f>
        <v>Inversión Directa</v>
      </c>
      <c r="C31" s="63">
        <f>+PAA!V40</f>
        <v>13311601011605</v>
      </c>
      <c r="D31" s="65" t="str">
        <f>+PAA!W40</f>
        <v>La Candelaria solidaria</v>
      </c>
      <c r="E31" s="65" t="str">
        <f>+PAA!X40</f>
        <v>Subsidio tipo C</v>
      </c>
      <c r="F31" s="65" t="str">
        <f>+PAA!T40</f>
        <v xml:space="preserve">23 - Aunar esfuerzos técnicos y administrativos para garantizar la entrega del subsidio económico tipo C, a las personas mayores beneficiarias del servicio social antendidas con recursos del Fondo de Desarrollo Local de La Candelaria en el marco de la Política Pública Social para el Envejecimiento y la Vejez </v>
      </c>
      <c r="G31" t="str">
        <f>+PAA!AC40</f>
        <v>NA</v>
      </c>
      <c r="H31" t="str">
        <f>+PAA!AD40</f>
        <v>Resolución 001 y 002 - 045 y 046 - 091 de 2021</v>
      </c>
      <c r="I31" s="5">
        <f>+PAA!AG40</f>
        <v>365040000</v>
      </c>
      <c r="J31" s="5">
        <f>+PAA!AH40</f>
        <v>365040000</v>
      </c>
    </row>
    <row r="32" spans="1:12" hidden="1" x14ac:dyDescent="0.25">
      <c r="A32">
        <f>+PAA!A42</f>
        <v>24</v>
      </c>
      <c r="B32" t="str">
        <f>+PAA!U42</f>
        <v>Inversión Directa</v>
      </c>
      <c r="C32" s="63">
        <f>+PAA!V42</f>
        <v>13311601141606</v>
      </c>
      <c r="D32" s="65" t="str">
        <f>+PAA!W42</f>
        <v>La Candelaria pedagógica: más y mejor tiempo en los colegios</v>
      </c>
      <c r="E32" s="65" t="str">
        <f>+PAA!X42</f>
        <v>Dotación sedes educativas</v>
      </c>
      <c r="F32" s="65" t="str">
        <f>+PAA!T42</f>
        <v>24 - Contratar a monto agotable la compra de elementos tecnológicos y periféricos de características técnicas uniformes para la dotación de las sedes de los colegios de la Secretaría de Educación Distrital de la localidad de La Candelaria</v>
      </c>
      <c r="G32" t="str">
        <f>+PAA!AC42</f>
        <v>FDLC-SASI-003-2021</v>
      </c>
      <c r="H32" t="str">
        <f>+PAA!AD42</f>
        <v xml:space="preserve"> -</v>
      </c>
      <c r="I32" s="5">
        <f>+PAA!AG42</f>
        <v>0</v>
      </c>
      <c r="J32" s="5">
        <f>+PAA!AH42</f>
        <v>0</v>
      </c>
    </row>
    <row r="33" spans="1:12" hidden="1" x14ac:dyDescent="0.25">
      <c r="A33">
        <f>+PAA!A43</f>
        <v>25</v>
      </c>
      <c r="B33" t="str">
        <f>+PAA!U43</f>
        <v>Inversión Directa</v>
      </c>
      <c r="C33" s="63">
        <f>+PAA!V43</f>
        <v>13311601171607</v>
      </c>
      <c r="D33" s="65" t="str">
        <f>+PAA!W43</f>
        <v>La Candelaria pedagógica: proyecto de vida para la ciudadanía, la innovación y el trabajo del siglo XXI</v>
      </c>
      <c r="E33" s="65" t="str">
        <f>+PAA!X43</f>
        <v>Apoyo a la educación superior</v>
      </c>
      <c r="F33" s="65" t="str">
        <f>+PAA!T43</f>
        <v>25 - 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v>
      </c>
      <c r="G33" t="str">
        <f>+PAA!AC43</f>
        <v>FDLC-CIA-002-2021 (SECOP I)</v>
      </c>
      <c r="H33" t="s">
        <v>60</v>
      </c>
      <c r="I33" s="5">
        <f>+PAA!AG43</f>
        <v>0</v>
      </c>
      <c r="J33" s="5">
        <f>+PAA!AH43</f>
        <v>739911000</v>
      </c>
      <c r="K33">
        <v>59705</v>
      </c>
    </row>
    <row r="34" spans="1:12" hidden="1" x14ac:dyDescent="0.25">
      <c r="A34">
        <f>+PAA!A44</f>
        <v>26</v>
      </c>
      <c r="B34" t="str">
        <f>+PAA!U44</f>
        <v>Inversión Directa</v>
      </c>
      <c r="C34" s="63">
        <f>+PAA!V44</f>
        <v>13311601171607</v>
      </c>
      <c r="D34" s="65" t="str">
        <f>+PAA!W44</f>
        <v>La Candelaria pedagógica: proyecto de vida para la ciudadanía, la innovación y el trabajo del siglo XXI</v>
      </c>
      <c r="E34" s="65" t="str">
        <f>+PAA!X44</f>
        <v>Sostenimiento educación superior</v>
      </c>
      <c r="F34" s="65" t="str">
        <f>+PAA!T44</f>
        <v>26 - Aunar esfuerzos técnicos, administrativos y financieros para la implementación de un modelo que permita articular y fomentar el acceso y permanencia a la oferta educativa en los diferentes niveles y modalidades de educación superior, postsecundaria y formación complementaria a fin de potenciar los procesos y ciclos de educación, formación y cualificación laboral en la localidad</v>
      </c>
      <c r="G34" t="str">
        <f>+PAA!AC44</f>
        <v>FDLC-CIA-002-2021 (SECOP I)</v>
      </c>
      <c r="H34" t="str">
        <f>+PAA!AD44</f>
        <v>CONVENIO INTERADMINISTRATIVO 2267</v>
      </c>
      <c r="I34" s="5">
        <f>+PAA!AG44</f>
        <v>0</v>
      </c>
      <c r="J34" s="5">
        <f>+PAA!AH44</f>
        <v>90000000</v>
      </c>
      <c r="K34">
        <v>59705</v>
      </c>
    </row>
    <row r="35" spans="1:12" hidden="1" x14ac:dyDescent="0.25">
      <c r="A35">
        <f>+PAA!A45</f>
        <v>27</v>
      </c>
      <c r="B35" t="str">
        <f>+PAA!U45</f>
        <v>Inversión Directa</v>
      </c>
      <c r="C35" s="63">
        <f>+PAA!V45</f>
        <v>13311601121608</v>
      </c>
      <c r="D35" s="65" t="str">
        <f>+PAA!W45</f>
        <v>La Candelaria pedagógica: bases sólidas para la vida</v>
      </c>
      <c r="E35" s="65" t="str">
        <f>+PAA!X45</f>
        <v>Apoyo educación inicial</v>
      </c>
      <c r="F35" s="65" t="str">
        <f>+PAA!T45</f>
        <v>27 - Adquisición de material bibliográfico, elementos didácticos, deportivos, musicales, material tecnológico y papelería necesarios en el marco del proyecto No. 1608  denominado “La Candelaria pedagógica bases sólidas para la vida”</v>
      </c>
      <c r="G35" t="str">
        <f>+PAA!AC45</f>
        <v>FDLC-SASI-003-2021</v>
      </c>
      <c r="H35" t="str">
        <f>+PAA!AD45</f>
        <v>CTO 163 - 164 -165 - 166 -167</v>
      </c>
      <c r="I35" s="5">
        <f>+PAA!AG45</f>
        <v>0</v>
      </c>
      <c r="J35" s="5">
        <f>+PAA!AH45</f>
        <v>0</v>
      </c>
    </row>
    <row r="36" spans="1:12" hidden="1" x14ac:dyDescent="0.25">
      <c r="A36">
        <f>+PAA!A47</f>
        <v>28</v>
      </c>
      <c r="B36" t="str">
        <f>+PAA!U47</f>
        <v>Inversión Directa</v>
      </c>
      <c r="C36" s="63">
        <f>+PAA!V47</f>
        <v>13311601211625</v>
      </c>
      <c r="D36" s="65" t="str">
        <f>+PAA!W47</f>
        <v>La Candelaria cultural, artística y patrimonial</v>
      </c>
      <c r="E36" s="65" t="str">
        <f>+PAA!X47</f>
        <v>Eventos</v>
      </c>
      <c r="F36" s="65" t="str">
        <f>+PAA!T47</f>
        <v>28 - Ejecutar la preproducción, producción, realización, y postproducción técnica y logística de los eventos, fiestas y festivales de la Localidad de La Candelaria, a través de la administración, alquiler y suministro de los bienes y servicios necesarios para su desarrollo</v>
      </c>
      <c r="G36" t="str">
        <f>+PAA!AC47</f>
        <v>FDLC-SAMC-008-2021</v>
      </c>
      <c r="H36" t="str">
        <f>+PAA!AD47</f>
        <v>CTO 168-2021</v>
      </c>
      <c r="I36" s="5">
        <f>+PAA!AG47</f>
        <v>0</v>
      </c>
      <c r="J36" s="5">
        <f>+PAA!AH47</f>
        <v>0</v>
      </c>
    </row>
    <row r="37" spans="1:12" hidden="1" x14ac:dyDescent="0.25">
      <c r="A37">
        <f>+PAA!A48</f>
        <v>29</v>
      </c>
      <c r="B37" t="str">
        <f>+PAA!U48</f>
        <v>Inversión Directa</v>
      </c>
      <c r="C37" s="63">
        <f>+PAA!V48</f>
        <v>13311601211625</v>
      </c>
      <c r="D37" s="65" t="str">
        <f>+PAA!W48</f>
        <v>La Candelaria cultural, artística y patrimonial</v>
      </c>
      <c r="E37" s="65" t="str">
        <f>+PAA!X48</f>
        <v>Fortalecimiento infraestructura</v>
      </c>
      <c r="F37" s="65" t="str">
        <f>+PAA!T48</f>
        <v>29 - Realizar a precios unitarios fijos la fase de ajustes y obra, necesarias para la terminación de la construcción de la “Casa Cultural del Zipa” ubicada en la calle 9 N° 3-93 del Fondo de Desarrollo Local de La Candelaria</v>
      </c>
      <c r="G37" t="str">
        <f>+PAA!AC48</f>
        <v>FDLC-LP-023-2020
076 de 2021</v>
      </c>
      <c r="H37" t="str">
        <f>+PAA!AD48</f>
        <v>FDLC-LP-023-2020 CTO OBRA 076-2021</v>
      </c>
      <c r="I37" s="5">
        <f>+PAA!AG48</f>
        <v>838211596</v>
      </c>
      <c r="J37" s="5">
        <f>+PAA!AH48</f>
        <v>838211596</v>
      </c>
    </row>
    <row r="38" spans="1:12" hidden="1" x14ac:dyDescent="0.25">
      <c r="A38">
        <f>+PAA!A49</f>
        <v>30</v>
      </c>
      <c r="B38" t="str">
        <f>+PAA!U49</f>
        <v>Inversión Directa</v>
      </c>
      <c r="C38" s="63">
        <f>+PAA!V49</f>
        <v>13311601211625</v>
      </c>
      <c r="D38" s="65" t="str">
        <f>+PAA!W49</f>
        <v>La Candelaria cultural, artística y patrimonial</v>
      </c>
      <c r="E38" s="65" t="str">
        <f>+PAA!X49</f>
        <v>Fortalecimiento infraestructura</v>
      </c>
      <c r="F38" s="65" t="str">
        <f>+PAA!T49</f>
        <v>30 - Interventoría técnica, administrativa, legal, ambiental, SST y social para realizar a precios unitarios fijos la fase de ajustes y obra, necesarias para la terminación de la construcción de la “Casa Cultural del Zipa” ubicada en la calle 9 N° 3-93 del Fondo de Desarrollo Local de La Candelaria</v>
      </c>
      <c r="G38" t="str">
        <f>+PAA!AC49</f>
        <v>FDLC-CMA-024-2020 
077 de 2021</v>
      </c>
      <c r="H38" t="str">
        <f>+PAA!AD49</f>
        <v>CTO INTERVENTORÍA 077-2021</v>
      </c>
      <c r="I38" s="5">
        <f>+PAA!AG49</f>
        <v>119515360</v>
      </c>
      <c r="J38" s="5">
        <f>+PAA!AH49</f>
        <v>119515360</v>
      </c>
    </row>
    <row r="39" spans="1:12" hidden="1" x14ac:dyDescent="0.25">
      <c r="A39">
        <f>+PAA!A50</f>
        <v>31</v>
      </c>
      <c r="B39" t="str">
        <f>+PAA!U50</f>
        <v>Inversión Directa</v>
      </c>
      <c r="C39" s="63">
        <f>+PAA!V50</f>
        <v>13311601211625</v>
      </c>
      <c r="D39" s="65" t="str">
        <f>+PAA!W50</f>
        <v>La Candelaria cultural, artística y patrimonial</v>
      </c>
      <c r="E39" s="65" t="str">
        <f>+PAA!X50</f>
        <v>Fortalecimiento infraestructura</v>
      </c>
      <c r="F39" s="65" t="str">
        <f>+PAA!T50</f>
        <v>31 - Adquirir bienes para realizar la adecuación y dotación de la Casa Cultural del Zipa en la Localidad de La Candelaria mediante el Acuerdo Marco de Precios No. CCE-925-AMP-2019</v>
      </c>
      <c r="G39" t="str">
        <f>+PAA!AC50</f>
        <v>ORDEN COMPRA</v>
      </c>
      <c r="H39" t="str">
        <f>+PAA!AD50</f>
        <v xml:space="preserve"> -</v>
      </c>
      <c r="I39" s="5">
        <f>+PAA!AG50</f>
        <v>0</v>
      </c>
      <c r="J39" s="5">
        <f>+PAA!AH50</f>
        <v>0</v>
      </c>
    </row>
    <row r="40" spans="1:12" hidden="1" x14ac:dyDescent="0.25">
      <c r="A40">
        <f>+PAA!A54</f>
        <v>32</v>
      </c>
      <c r="B40" t="str">
        <f>+PAA!U54</f>
        <v>Inversión Directa</v>
      </c>
      <c r="C40" s="63">
        <f>+PAA!V54</f>
        <v>13311601241626</v>
      </c>
      <c r="D40" s="65" t="str">
        <f>+PAA!W54</f>
        <v>La Candelaria sostenible: agricultura urbana</v>
      </c>
      <c r="E40" s="65" t="str">
        <f>+PAA!X54</f>
        <v>Agricultura urbana</v>
      </c>
      <c r="F40" s="65" t="str">
        <f>+PAA!T54</f>
        <v>32 - Prestar los servicios para la ejecución de procesos de formación, asistencia técnica, dotación y encadenamiento productivo, para el fortalecimiento de la práctica de agricultura urbana, en el marco del proyecto 1626 “La Candelaria Sostenible: Agricultura Urbana”</v>
      </c>
      <c r="G40" t="str">
        <f>+PAA!AC54</f>
        <v>FDLC-SAMC-009-2021</v>
      </c>
      <c r="H40" t="str">
        <f>+PAA!AD54</f>
        <v>FDLC-SAMC-009-2021</v>
      </c>
      <c r="I40" s="5">
        <f>+PAA!AG54</f>
        <v>0</v>
      </c>
      <c r="J40" s="5">
        <f>+PAA!AH54</f>
        <v>0</v>
      </c>
    </row>
    <row r="41" spans="1:12" s="110" customFormat="1" hidden="1" x14ac:dyDescent="0.25">
      <c r="A41" s="110">
        <f>+PAA!A55</f>
        <v>33</v>
      </c>
      <c r="B41" s="110" t="str">
        <f>+PAA!U55</f>
        <v>Inversión Directa</v>
      </c>
      <c r="C41" s="63">
        <f>+PAA!V55</f>
        <v>13311601061628</v>
      </c>
      <c r="D41" s="65" t="str">
        <f>+PAA!W55</f>
        <v>La Candelaria productiva y resiliente</v>
      </c>
      <c r="E41" s="65" t="str">
        <f>+PAA!X55</f>
        <v>Fortalecimiento MIPYMES</v>
      </c>
      <c r="F41" s="65" t="str">
        <f>+PAA!T55</f>
        <v>33 - Prestación de servicios para la ejecución de acciones orientadas a los procesos de fortalecimiento, reactivación sostenible, revitalización, potencialización y transformación productiva de MIPYMES y/o emprendimientos de la localidad</v>
      </c>
      <c r="G41" s="110" t="str">
        <f>+PAA!AC55</f>
        <v>FDLC-IMC-001-2021</v>
      </c>
      <c r="H41" s="110" t="str">
        <f>+PAA!AD55</f>
        <v xml:space="preserve">CPS 098-2021 </v>
      </c>
      <c r="I41" s="144">
        <f>+PAA!AG55</f>
        <v>0</v>
      </c>
      <c r="J41" s="144" t="e">
        <f>+PAA!#REF!</f>
        <v>#REF!</v>
      </c>
      <c r="K41" s="110" t="s">
        <v>629</v>
      </c>
      <c r="L41" s="145" t="s">
        <v>630</v>
      </c>
    </row>
    <row r="42" spans="1:12" hidden="1" x14ac:dyDescent="0.25">
      <c r="A42">
        <f>+PAA!A56</f>
        <v>34</v>
      </c>
      <c r="B42" t="str">
        <f>+PAA!U56</f>
        <v>Inversión Directa</v>
      </c>
      <c r="C42" s="63">
        <f>+PAA!V56</f>
        <v>13311601061662</v>
      </c>
      <c r="D42" s="65" t="str">
        <f>+PAA!W56</f>
        <v>La Candelaria territorio libre de violencia intrafamiliar y sexual</v>
      </c>
      <c r="E42" s="65" t="str">
        <f>+PAA!X56</f>
        <v>Prevención de violencias intrafamiliar</v>
      </c>
      <c r="F42" s="65" t="str">
        <f>+PAA!T56</f>
        <v>34 - Prestar servicios para realizar actividades que promuevan la prevención de violencia intrafamiliar y sexual sobre poblaciones en situaciones de riesgo y vulneración de derechos en el marco del proyecto 1662 “La Candelaria territorio libre de violencia intrafamiliar y sexual”</v>
      </c>
      <c r="G42" t="str">
        <f>+PAA!AC56</f>
        <v>FDLC-SAMC-007-2021</v>
      </c>
      <c r="H42" t="str">
        <f>+PAA!AD56</f>
        <v>CTO 156-2021</v>
      </c>
      <c r="I42" s="5"/>
      <c r="J42" s="5">
        <f>+PAA!AH55</f>
        <v>7506333</v>
      </c>
      <c r="K42" t="s">
        <v>631</v>
      </c>
      <c r="L42" t="s">
        <v>632</v>
      </c>
    </row>
    <row r="43" spans="1:12" hidden="1" x14ac:dyDescent="0.25">
      <c r="A43">
        <f>+PAA!A57</f>
        <v>35</v>
      </c>
      <c r="B43" t="str">
        <f>+PAA!U57</f>
        <v>Inversión Directa</v>
      </c>
      <c r="C43" s="63">
        <f>+PAA!V57</f>
        <v>13311601061662</v>
      </c>
      <c r="D43" s="65" t="str">
        <f>+PAA!W57</f>
        <v>La Candelaria territorio libre de violencia intrafamiliar y sexual</v>
      </c>
      <c r="E43" s="65" t="str">
        <f>+PAA!X57</f>
        <v>Dotación centro amar</v>
      </c>
      <c r="F43" s="65" t="str">
        <f>+PAA!T57</f>
        <v>35 - Adquisición de elementos didácticos, artísticos, deportivos y de audiovisuales necesarios para dotación de Centro Amar ubicado en la localidad La Candelaria</v>
      </c>
      <c r="G43" t="str">
        <f>+PAA!AC57</f>
        <v>FDLC-SASI-001-2021</v>
      </c>
      <c r="H43" t="str">
        <f>+PAA!AD57</f>
        <v>CTO 141 -142-143-144-145</v>
      </c>
      <c r="I43" s="5"/>
      <c r="J43" s="5">
        <f>+PAA!AH56</f>
        <v>0</v>
      </c>
      <c r="K43" t="s">
        <v>631</v>
      </c>
      <c r="L43" t="s">
        <v>632</v>
      </c>
    </row>
    <row r="44" spans="1:12" hidden="1" x14ac:dyDescent="0.25">
      <c r="A44" t="e">
        <f>+PAA!#REF!</f>
        <v>#REF!</v>
      </c>
      <c r="B44" t="e">
        <f>+PAA!#REF!</f>
        <v>#REF!</v>
      </c>
      <c r="C44" s="63" t="e">
        <f>+PAA!#REF!</f>
        <v>#REF!</v>
      </c>
      <c r="D44" s="65" t="e">
        <f>+PAA!#REF!</f>
        <v>#REF!</v>
      </c>
      <c r="E44" s="65" t="e">
        <f>+PAA!#REF!</f>
        <v>#REF!</v>
      </c>
      <c r="F44" s="65" t="e">
        <f>+PAA!#REF!</f>
        <v>#REF!</v>
      </c>
      <c r="G44" t="e">
        <f>+PAA!#REF!</f>
        <v>#REF!</v>
      </c>
      <c r="H44" t="e">
        <f>+PAA!#REF!</f>
        <v>#REF!</v>
      </c>
      <c r="I44" s="5"/>
      <c r="J44" s="5">
        <f>+PAA!AH57</f>
        <v>0</v>
      </c>
      <c r="K44" t="s">
        <v>631</v>
      </c>
      <c r="L44" t="s">
        <v>632</v>
      </c>
    </row>
    <row r="45" spans="1:12" hidden="1" x14ac:dyDescent="0.25">
      <c r="A45">
        <f>+PAA!A56</f>
        <v>34</v>
      </c>
      <c r="B45" t="str">
        <f>+PAA!U56</f>
        <v>Inversión Directa</v>
      </c>
      <c r="C45" s="63">
        <f>+PAA!V56</f>
        <v>13311601061662</v>
      </c>
      <c r="D45" s="65" t="str">
        <f>+PAA!W56</f>
        <v>La Candelaria territorio libre de violencia intrafamiliar y sexual</v>
      </c>
      <c r="E45" s="65" t="str">
        <f>+PAA!X56</f>
        <v>Prevención de violencias intrafamiliar</v>
      </c>
      <c r="F45" s="65" t="str">
        <f>+PAA!T56</f>
        <v>34 - Prestar servicios para realizar actividades que promuevan la prevención de violencia intrafamiliar y sexual sobre poblaciones en situaciones de riesgo y vulneración de derechos en el marco del proyecto 1662 “La Candelaria territorio libre de violencia intrafamiliar y sexual”</v>
      </c>
      <c r="G45" t="str">
        <f>+PAA!AC56</f>
        <v>FDLC-SAMC-007-2021</v>
      </c>
      <c r="H45" t="str">
        <f>+PAA!AD56</f>
        <v>CTO 156-2021</v>
      </c>
      <c r="I45" s="5">
        <f>+PAA!AG56</f>
        <v>0</v>
      </c>
      <c r="J45" s="5" t="e">
        <f>+PAA!#REF!</f>
        <v>#REF!</v>
      </c>
    </row>
    <row r="46" spans="1:12" hidden="1" x14ac:dyDescent="0.25">
      <c r="A46">
        <f>+PAA!A57</f>
        <v>35</v>
      </c>
      <c r="B46" t="str">
        <f>+PAA!U57</f>
        <v>Inversión Directa</v>
      </c>
      <c r="C46" s="63">
        <f>+PAA!V57</f>
        <v>13311601061662</v>
      </c>
      <c r="D46" s="65" t="str">
        <f>+PAA!W57</f>
        <v>La Candelaria territorio libre de violencia intrafamiliar y sexual</v>
      </c>
      <c r="E46" s="65" t="str">
        <f>+PAA!X57</f>
        <v>Dotación centro amar</v>
      </c>
      <c r="F46" s="65" t="str">
        <f>+PAA!T57</f>
        <v>35 - Adquisición de elementos didácticos, artísticos, deportivos y de audiovisuales necesarios para dotación de Centro Amar ubicado en la localidad La Candelaria</v>
      </c>
      <c r="G46" t="str">
        <f>+PAA!AC57</f>
        <v>FDLC-SASI-001-2021</v>
      </c>
      <c r="H46" t="str">
        <f>+PAA!AD57</f>
        <v>CTO 141 -142-143-144-145</v>
      </c>
      <c r="I46" s="5">
        <f>+PAA!AG57</f>
        <v>0</v>
      </c>
      <c r="J46" s="5">
        <f>+PAA!AH58</f>
        <v>0</v>
      </c>
    </row>
    <row r="47" spans="1:12" hidden="1" x14ac:dyDescent="0.25">
      <c r="A47">
        <f>+PAA!A58</f>
        <v>36</v>
      </c>
      <c r="B47" t="str">
        <f>+PAA!U58</f>
        <v>Inversión Directa</v>
      </c>
      <c r="C47" s="63">
        <f>+PAA!V58</f>
        <v>13311601061663</v>
      </c>
      <c r="D47" s="65" t="str">
        <f>+PAA!W58</f>
        <v>La Candelaria redistributiva: democratizando el trabajo de cuidado</v>
      </c>
      <c r="E47" s="65" t="str">
        <f>+PAA!X58</f>
        <v>Estrategias de cuidado</v>
      </c>
      <c r="F47" s="65" t="str">
        <f>+PAA!T58</f>
        <v>36 - Prestar servicios para realizar actividades que promuevan la resignificación del trabajo de cuidado, así como generar espacios de respiro para las personas cuidadoras en la localidad, en el marco del proyecto 1663 “La Candelaria redistributiva: democratizando el trabajo de cuidado”</v>
      </c>
      <c r="G47" t="str">
        <f>+PAA!AC58</f>
        <v>FDLC-SAMC-006-2021</v>
      </c>
      <c r="H47" t="str">
        <f>+PAA!AD58</f>
        <v xml:space="preserve"> -</v>
      </c>
      <c r="I47" s="5">
        <f>+PAA!AG58</f>
        <v>0</v>
      </c>
      <c r="J47" s="5">
        <f>+PAA!AH56</f>
        <v>0</v>
      </c>
    </row>
    <row r="48" spans="1:12" hidden="1" x14ac:dyDescent="0.25">
      <c r="A48">
        <f>+PAA!A59</f>
        <v>37</v>
      </c>
      <c r="B48" t="str">
        <f>+PAA!U59</f>
        <v>Inversión Directa</v>
      </c>
      <c r="C48" s="63">
        <f>+PAA!V59</f>
        <v>13311601061664</v>
      </c>
      <c r="D48" s="65" t="str">
        <f>+PAA!W59</f>
        <v>La Candelaria incluyente y ancestral</v>
      </c>
      <c r="E48" s="65" t="str">
        <f>+PAA!X59</f>
        <v>Dispositivos de asistencia personal</v>
      </c>
      <c r="F48" s="65" t="str">
        <f>+PAA!T59</f>
        <v>37 - Aunar esfuerzos técnicos, administrativos y financieros, para ejecutar las etapas del proceso de  otorgamiento de Dispositivos de Asistencia Personal - Ayudas Técnicas (no incluidos en los Planes de Beneficios), a personas con discapacidad,  dando respuesta a las necesidades territoriales desde los enfoques del buen vivir, social y de derechos</v>
      </c>
      <c r="G48" t="str">
        <f>+PAA!AC59</f>
        <v>FDLC-CIA-005-2021</v>
      </c>
      <c r="H48" t="str">
        <f>+PAA!AD59</f>
        <v>CIA 005-2021</v>
      </c>
      <c r="I48" s="5">
        <f>+PAA!AG59</f>
        <v>0</v>
      </c>
      <c r="J48" s="5">
        <f>+PAA!AH57</f>
        <v>0</v>
      </c>
    </row>
    <row r="49" spans="1:13" hidden="1" x14ac:dyDescent="0.25">
      <c r="A49">
        <f>+PAA!A60</f>
        <v>38</v>
      </c>
      <c r="B49" t="str">
        <f>+PAA!U60</f>
        <v>Inversión Directa</v>
      </c>
      <c r="C49" s="63">
        <f>+PAA!V60</f>
        <v>13311601061664</v>
      </c>
      <c r="D49" s="65" t="str">
        <f>+PAA!W60</f>
        <v>La Candelaria incluyente y ancestral</v>
      </c>
      <c r="E49" s="65" t="str">
        <f>+PAA!X60</f>
        <v>Saberes ancestrales</v>
      </c>
      <c r="F49" s="65" t="str">
        <f>+PAA!T60</f>
        <v>38 - Implementar acciones para el reconocimiento integral de las comunidades indígenas que habitan en la localidad, mediante la generación de herramientas que les permitan el conocimiento de sus derechos, y el mejoramiento de sus condiciones de existencia individual y colectivamente con la implementación de los proyectos: 1626 La Candelaria sostenible: agricultura urbana, componente 1. Agricultura urbana; 1628 La Candelaria productiva y resiliente, componente 4. Transformación productiva; 1663 La Candelaria redistributiva: democratizando el trabajo de cuidado, componente 1. Estrategias de cuidado; 1664 La Candelaria incluyente y ancestral, componente 2. Saberes ancestrales; y 1781 La Candelaria segura: mujeres libres de violencias, componente 2. Prevención del feminicidio y la violencia contra la mujer</v>
      </c>
      <c r="G49" t="str">
        <f>+PAA!AC60</f>
        <v>FDLC-CIA-008-2021</v>
      </c>
      <c r="H49" t="str">
        <f>+PAA!AD60</f>
        <v>CIA 008-2021</v>
      </c>
      <c r="I49" s="5">
        <f>+PAA!AG60</f>
        <v>0</v>
      </c>
      <c r="J49" s="5">
        <f>+PAA!AH58</f>
        <v>0</v>
      </c>
    </row>
    <row r="50" spans="1:13" hidden="1" x14ac:dyDescent="0.25">
      <c r="A50">
        <f>+PAA!A66</f>
        <v>39</v>
      </c>
      <c r="B50" t="str">
        <f>+PAA!U66</f>
        <v>Inversión Directa</v>
      </c>
      <c r="C50" s="63">
        <f>+PAA!V66</f>
        <v>13311602341704</v>
      </c>
      <c r="D50" s="65" t="str">
        <f>+PAA!W66</f>
        <v>La Candelaria animalista: mejores condiciones para los animales</v>
      </c>
      <c r="E50" s="65" t="str">
        <f>+PAA!X66</f>
        <v>Bienestar animal</v>
      </c>
      <c r="F50" s="65" t="str">
        <f>+PAA!T66</f>
        <v>39 - Prestar servicios de esterilización y atención en brigadas y urgencias médicas veterinarias a los caninos y felinos vulnerables de la Localidad de La Candelaria, conforme al proyecto de inversión número 1704 “La Candelaria Animalista”</v>
      </c>
      <c r="G50" t="str">
        <f>+PAA!AC66</f>
        <v>FDLC-SAMC-004-2021</v>
      </c>
      <c r="H50" t="str">
        <f>+PAA!AD66</f>
        <v>CTO 107-2021</v>
      </c>
      <c r="I50" s="5">
        <f>+PAA!AG66</f>
        <v>0</v>
      </c>
      <c r="J50" s="5">
        <f>+PAA!AH59</f>
        <v>0</v>
      </c>
      <c r="K50">
        <v>59455</v>
      </c>
    </row>
    <row r="51" spans="1:13" hidden="1" x14ac:dyDescent="0.25">
      <c r="A51">
        <f>+PAA!A68</f>
        <v>40</v>
      </c>
      <c r="B51" t="str">
        <f>+PAA!U68</f>
        <v>Inversión Directa</v>
      </c>
      <c r="C51" s="63">
        <f>+PAA!V68</f>
        <v>13311603401781</v>
      </c>
      <c r="D51" s="65" t="str">
        <f>+PAA!W68</f>
        <v>La Candelaria segura: mujeres libres de violencias</v>
      </c>
      <c r="E51" s="65" t="str">
        <f>+PAA!X68</f>
        <v>Prevención violencia contra la mujer</v>
      </c>
      <c r="F51" s="65" t="str">
        <f>+PAA!T68</f>
        <v>40 - Prestar servicios para realizar las actividades que promuevan el reconocimiento y protección de los derechos de las mujeres candelarias en el marco del proyecto 1781 “La Candelaria Segura: mujeres libres de violencias”</v>
      </c>
      <c r="G51" t="str">
        <f>+PAA!AC68</f>
        <v>FDLC-SAMC-005-2021</v>
      </c>
      <c r="H51" t="str">
        <f>+PAA!AD68</f>
        <v>CTO 128-2021</v>
      </c>
      <c r="I51" s="5">
        <f>+PAA!AG68</f>
        <v>0</v>
      </c>
      <c r="J51" s="5">
        <f>+PAA!AH60</f>
        <v>0</v>
      </c>
      <c r="K51">
        <v>59703</v>
      </c>
    </row>
    <row r="52" spans="1:13" hidden="1" x14ac:dyDescent="0.25">
      <c r="A52">
        <f>+PAA!A70</f>
        <v>41</v>
      </c>
      <c r="B52" t="str">
        <f>+PAA!U70</f>
        <v>Inversión Directa</v>
      </c>
      <c r="C52" s="63">
        <f>+PAA!V70</f>
        <v>13311603431785</v>
      </c>
      <c r="D52" s="65" t="str">
        <f>+PAA!W70</f>
        <v>La Candelaria segura: cultura y convivencia ciudadana</v>
      </c>
      <c r="E52" s="65" t="str">
        <f>+PAA!X70</f>
        <v>Gestores de convivencia</v>
      </c>
      <c r="F52" s="65" t="str">
        <f>+PAA!T70</f>
        <v>Pago de ARL de los contratistas a cargo de la Alcaldía Local de La Candelaria con riesgo nivel IV y V</v>
      </c>
      <c r="G52" t="str">
        <f>+PAA!AC70</f>
        <v>NA</v>
      </c>
      <c r="H52" t="str">
        <f>+PAA!AD70</f>
        <v>Resolución 028-2021</v>
      </c>
      <c r="I52" s="5">
        <f>+PAA!AG70</f>
        <v>0</v>
      </c>
      <c r="J52" s="5">
        <f>+PAA!AH66</f>
        <v>0</v>
      </c>
    </row>
    <row r="53" spans="1:13" hidden="1" x14ac:dyDescent="0.25">
      <c r="A53">
        <f>+PAA!A71</f>
        <v>42</v>
      </c>
      <c r="B53" t="str">
        <f>+PAA!U71</f>
        <v>Inversión Directa</v>
      </c>
      <c r="C53" s="63">
        <f>+PAA!V71</f>
        <v>13311603451786</v>
      </c>
      <c r="D53" s="65" t="str">
        <f>+PAA!W71</f>
        <v>La Candelaria incluyente: espacio público para la ciudadanía</v>
      </c>
      <c r="E53" s="65" t="str">
        <f>+PAA!X71</f>
        <v>Acuerdos ciudadanos</v>
      </c>
      <c r="F53" s="65" t="str">
        <f>+PAA!T71</f>
        <v xml:space="preserve">42 - Implementar los acuerdos participativos concertados con los actores de los corredores de las Calles 10 y 11 de La Candelaria, mediante acciones culturales, deportivas, recreacionales y/o mercados temporales-campesinos, que permitan organizar el espacio público, a través de la generación de espacios de formación para la sana convivencia y el fortalecimiento de capacidades de reactivación económica, promoviendo –con todo- la consolidación de Bogotá Región Metropolitana en el Centro Histórico de Bogotá” en el marco del proyecto 1786 La Candelaria incluyente: espacio público para la ciudadanía. </v>
      </c>
      <c r="G53" t="str">
        <f>+PAA!AC71</f>
        <v>FDLC-SAMC-011-2021</v>
      </c>
      <c r="H53" t="str">
        <f>+PAA!AD71</f>
        <v xml:space="preserve"> -</v>
      </c>
      <c r="I53" s="5">
        <f>+PAA!AG71</f>
        <v>0</v>
      </c>
      <c r="J53" s="5">
        <f>+PAA!AH67</f>
        <v>0</v>
      </c>
    </row>
    <row r="54" spans="1:13" hidden="1" x14ac:dyDescent="0.25">
      <c r="A54">
        <f>+PAA!A73</f>
        <v>43</v>
      </c>
      <c r="B54" t="str">
        <f>+PAA!U73</f>
        <v>Inversión Directa</v>
      </c>
      <c r="C54" s="63">
        <f>+PAA!V73</f>
        <v>13311605552019</v>
      </c>
      <c r="D54" s="65" t="str">
        <f>+PAA!W73</f>
        <v>La Candelaria participativa</v>
      </c>
      <c r="E54" s="65" t="str">
        <f>+PAA!X73</f>
        <v>Fortalecimiento organizativo</v>
      </c>
      <c r="F54" s="65" t="str">
        <f>+PAA!T73</f>
        <v>43 - Prestar servicios para fortalecer las organizaciones sociales, comunales e instancias de participación de la localidad de La Candelaria con fundamento en el proyecto No. 2019 denominado “La Candelaria Participativa”</v>
      </c>
      <c r="G54" t="str">
        <f>+PAA!AC73</f>
        <v>FDLC-SAMC-002-2021</v>
      </c>
      <c r="H54" t="str">
        <f>+PAA!AD73</f>
        <v>CTO 106-2021</v>
      </c>
      <c r="I54" s="5">
        <f>+PAA!AG73</f>
        <v>0</v>
      </c>
      <c r="J54" s="5">
        <f>+PAA!AH68</f>
        <v>0</v>
      </c>
      <c r="K54">
        <v>59485</v>
      </c>
    </row>
    <row r="55" spans="1:13" hidden="1" x14ac:dyDescent="0.25">
      <c r="A55">
        <f>+PAA!A75</f>
        <v>44</v>
      </c>
      <c r="B55" t="str">
        <f>+PAA!U75</f>
        <v>Inversión Directa</v>
      </c>
      <c r="C55" s="63">
        <f>+PAA!V75</f>
        <v>13311604492020</v>
      </c>
      <c r="D55" s="65" t="str">
        <f>+PAA!W75</f>
        <v>La Candelaria sostenible: espacio público e infraestructura para la movilidad</v>
      </c>
      <c r="E55" s="65" t="str">
        <f>+PAA!X75</f>
        <v>Construcción y conservación</v>
      </c>
      <c r="F55" s="65" t="str">
        <f>+PAA!T75</f>
        <v>44 - Ejecutar a precios unitarios fijos y a monto agotable las actividades y obras requeridas para la conservación del espacio público peatonal con acciones de conservación que fomente el acceso de las personas con discapacidad en la localidad de La Candelaria</v>
      </c>
      <c r="G55" t="str">
        <f>+PAA!AC75</f>
        <v>FDLC-SAMC-010-2021</v>
      </c>
      <c r="H55" t="str">
        <f>+PAA!AD75</f>
        <v xml:space="preserve"> -</v>
      </c>
      <c r="I55" s="5">
        <f>+PAA!AG75</f>
        <v>0</v>
      </c>
      <c r="J55" s="5">
        <f>+PAA!AH69</f>
        <v>0</v>
      </c>
    </row>
    <row r="56" spans="1:13" hidden="1" x14ac:dyDescent="0.25">
      <c r="A56">
        <f>+PAA!A78</f>
        <v>45</v>
      </c>
      <c r="B56" t="str">
        <f>+PAA!U78</f>
        <v>Inversión Directa</v>
      </c>
      <c r="C56" s="63">
        <f>+PAA!V78</f>
        <v>13311605572021</v>
      </c>
      <c r="D56" s="65" t="str">
        <f>+PAA!W78</f>
        <v>La Candelaria gobierno abierto y transparente: fortalecimiento institucional</v>
      </c>
      <c r="E56" s="65" t="str">
        <f>+PAA!X78</f>
        <v>Transparencia y control social</v>
      </c>
      <c r="F56" s="65" t="str">
        <f>+PAA!T78</f>
        <v>45 - Suministro de refrigerios, a precios unitarios y a monto agotable para fortalecer la participación en el proceso de rendición de cuentas para el fortalecimiento institucional</v>
      </c>
      <c r="G56" t="str">
        <f>+PAA!AC78</f>
        <v>FDLC-IMC-005-2021</v>
      </c>
      <c r="H56" t="str">
        <f>+PAA!AD78</f>
        <v>CTO 127-2021</v>
      </c>
      <c r="I56" s="5">
        <f>+PAA!AG78</f>
        <v>0</v>
      </c>
      <c r="J56" s="5">
        <f>+PAA!AH70</f>
        <v>2848400</v>
      </c>
    </row>
    <row r="57" spans="1:13" hidden="1" x14ac:dyDescent="0.25">
      <c r="A57">
        <f>+PAA!A80</f>
        <v>46</v>
      </c>
      <c r="B57" t="str">
        <f>+PAA!U80</f>
        <v>Inversión Directa</v>
      </c>
      <c r="C57" s="63">
        <f>+PAA!V80</f>
        <v>13311605572023</v>
      </c>
      <c r="D57" s="65" t="str">
        <f>+PAA!W80</f>
        <v>La Candelaria Segura: Inspeccion, vigilancia y control</v>
      </c>
      <c r="E57" s="65" t="str">
        <f>+PAA!X80</f>
        <v>IVC</v>
      </c>
      <c r="F57" s="65" t="str">
        <f>+PAA!T80</f>
        <v xml:space="preserve"> -</v>
      </c>
      <c r="G57" t="str">
        <f>+PAA!AC80</f>
        <v xml:space="preserve"> -</v>
      </c>
      <c r="H57" t="str">
        <f>+PAA!AD80</f>
        <v xml:space="preserve"> -</v>
      </c>
      <c r="I57" s="5">
        <f>+PAA!AG80</f>
        <v>0</v>
      </c>
      <c r="J57" s="5">
        <f>+PAA!AH71</f>
        <v>0</v>
      </c>
    </row>
    <row r="58" spans="1:13" hidden="1" x14ac:dyDescent="0.25">
      <c r="A58">
        <f>+PAA!A81</f>
        <v>47</v>
      </c>
      <c r="B58" t="str">
        <f>+PAA!U81</f>
        <v>Inversión Directa</v>
      </c>
      <c r="C58" s="63">
        <f>+PAA!V81</f>
        <v>13311605572021</v>
      </c>
      <c r="D58" s="65" t="str">
        <f>+PAA!W81</f>
        <v>La Candelaria gobierno abierto y transparente: fortalecimiento institucional</v>
      </c>
      <c r="E58" s="65" t="str">
        <f>+PAA!X81</f>
        <v>Fortalecimiento local</v>
      </c>
      <c r="F58" s="65" t="str">
        <f>+PAA!T81</f>
        <v xml:space="preserve">47 - Prestar servicios profesionales al Fondo de Desarrollo Local de La Candelaria como abogado de apoyo al Despacho de la Alcaldesa Local, en las diferentes actividades y funciones que le competen a esta dependencia </v>
      </c>
      <c r="G58" t="str">
        <f>+PAA!AC81</f>
        <v>FDLC-CPS-008-2021</v>
      </c>
      <c r="H58" t="str">
        <f>+PAA!AD81</f>
        <v>CPS 008-2021</v>
      </c>
      <c r="I58" s="5">
        <f>+PAA!AG81</f>
        <v>43050000</v>
      </c>
      <c r="J58" s="5">
        <f>+PAA!AH72</f>
        <v>0</v>
      </c>
      <c r="K58">
        <v>54726</v>
      </c>
      <c r="L58" s="66">
        <v>44203</v>
      </c>
    </row>
    <row r="59" spans="1:13" hidden="1" x14ac:dyDescent="0.25">
      <c r="A59">
        <f>+PAA!A82</f>
        <v>48</v>
      </c>
      <c r="B59" t="str">
        <f>+PAA!U82</f>
        <v>Inversión Directa</v>
      </c>
      <c r="C59" s="63">
        <f>+PAA!V82</f>
        <v>13311605572021</v>
      </c>
      <c r="D59" s="65" t="str">
        <f>+PAA!W82</f>
        <v>La Candelaria gobierno abierto y transparente: fortalecimiento institucional</v>
      </c>
      <c r="E59" s="65" t="str">
        <f>+PAA!X82</f>
        <v>Fortalecimiento local</v>
      </c>
      <c r="F59" s="65" t="str">
        <f>+PAA!T82</f>
        <v>48 - Prestar servicios profesionales al Fondo de Desarrollo Local de La Candelaria para brindar lineamientos juridicos, evaluar y orientar temas prioritarios de la entidad</v>
      </c>
      <c r="G59" t="str">
        <f>+PAA!AC82</f>
        <v>FDLC-CPS-051-2021</v>
      </c>
      <c r="H59" t="str">
        <f>+PAA!AD82</f>
        <v>CPS 051-2021</v>
      </c>
      <c r="I59" s="5">
        <f>+PAA!AG82</f>
        <v>34020000</v>
      </c>
      <c r="J59" s="5">
        <f>+PAA!AH73</f>
        <v>0</v>
      </c>
      <c r="K59">
        <v>55401</v>
      </c>
      <c r="L59" s="66">
        <v>44209</v>
      </c>
    </row>
    <row r="60" spans="1:13" hidden="1" x14ac:dyDescent="0.25">
      <c r="A60">
        <f>+PAA!A83</f>
        <v>49</v>
      </c>
      <c r="B60" t="str">
        <f>+PAA!U83</f>
        <v>Inversión Directa</v>
      </c>
      <c r="C60" s="63">
        <f>+PAA!V83</f>
        <v>13311605572021</v>
      </c>
      <c r="D60" s="65" t="str">
        <f>+PAA!W83</f>
        <v>La Candelaria gobierno abierto y transparente: fortalecimiento institucional</v>
      </c>
      <c r="E60" s="65" t="str">
        <f>+PAA!X83</f>
        <v>Fortalecimiento local</v>
      </c>
      <c r="F60" s="65" t="str">
        <f>+PAA!T83</f>
        <v>49 - Prestar servicios profesionales al Fondo de Desarrollo Local de La Candelaria para apoyar la formulación, ejecución, seguimiento y mejora continua de las herramientas que conforman la gestión ambiental institucional</v>
      </c>
      <c r="G60" t="str">
        <f>+PAA!AC83</f>
        <v>FDLC-CPS-075-2021</v>
      </c>
      <c r="H60" t="str">
        <f>+PAA!AD83</f>
        <v>CPS 075-2021</v>
      </c>
      <c r="I60" s="5">
        <f>+PAA!AG83</f>
        <v>33504000</v>
      </c>
      <c r="J60" s="5">
        <f>+PAA!AH74</f>
        <v>0</v>
      </c>
      <c r="K60">
        <v>54730</v>
      </c>
      <c r="L60" s="66">
        <v>44203</v>
      </c>
      <c r="M60" t="s">
        <v>633</v>
      </c>
    </row>
    <row r="61" spans="1:13" hidden="1" x14ac:dyDescent="0.25">
      <c r="A61">
        <f>+PAA!A84</f>
        <v>50</v>
      </c>
      <c r="B61" t="str">
        <f>+PAA!U84</f>
        <v>Inversión Directa</v>
      </c>
      <c r="C61" s="63">
        <f>+PAA!V84</f>
        <v>13311605572021</v>
      </c>
      <c r="D61" s="65" t="str">
        <f>+PAA!W84</f>
        <v>La Candelaria gobierno abierto y transparente: fortalecimiento institucional</v>
      </c>
      <c r="E61" s="65" t="str">
        <f>+PAA!X84</f>
        <v>Fortalecimiento local</v>
      </c>
      <c r="F61" s="65" t="str">
        <f>+PAA!T84</f>
        <v>50 - Prestar servicios profesionales al Fondo de Desarrollo Local de La Candelaria para apoyar técnicamente a los responsables e integrantes de los procesos en la implementación de herramientas de gestión, siguiendo los lineamientos metodológicos establecidos por la Oficina Asesora de Planeación de la Secretaría Distrital de Gobierno</v>
      </c>
      <c r="G61" t="str">
        <f>+PAA!AC84</f>
        <v>FDLC-CPS-024-2021</v>
      </c>
      <c r="H61" t="str">
        <f>+PAA!AD84</f>
        <v>CPS 024-2021</v>
      </c>
      <c r="I61" s="5">
        <f>+PAA!AG84</f>
        <v>51120000</v>
      </c>
      <c r="J61" s="5">
        <f>+PAA!AH75</f>
        <v>0</v>
      </c>
      <c r="K61">
        <v>54732</v>
      </c>
      <c r="L61" s="66">
        <v>44203</v>
      </c>
    </row>
    <row r="62" spans="1:13" hidden="1" x14ac:dyDescent="0.25">
      <c r="A62">
        <f>+PAA!A85</f>
        <v>51</v>
      </c>
      <c r="B62" t="str">
        <f>+PAA!U85</f>
        <v>Inversión Directa</v>
      </c>
      <c r="C62" s="63">
        <f>+PAA!V85</f>
        <v>13311605572021</v>
      </c>
      <c r="D62" s="65" t="str">
        <f>+PAA!W85</f>
        <v>La Candelaria gobierno abierto y transparente: fortalecimiento institucional</v>
      </c>
      <c r="E62" s="65" t="str">
        <f>+PAA!X85</f>
        <v>Fortalecimiento local</v>
      </c>
      <c r="F62" s="65" t="str">
        <f>+PAA!T85</f>
        <v>51 - Prestar servicios profesionales al Fondo de Desarrollo Local de La Candelaria como administrador de red local, como enlace con la secretaria distrital de gobierno y brindando soporte en materia de sistemas (software y hardware) a los usuarios internos y externos de las diferentes áreas de la entidad</v>
      </c>
      <c r="G62" t="str">
        <f>+PAA!AC85</f>
        <v>FDLC-CPS-003-2021</v>
      </c>
      <c r="H62" t="str">
        <f>+PAA!AD85</f>
        <v>CPS 003-2021</v>
      </c>
      <c r="I62" s="5">
        <f>+PAA!AG85</f>
        <v>41880000</v>
      </c>
      <c r="J62" s="5">
        <f>+PAA!AH78</f>
        <v>0</v>
      </c>
      <c r="K62">
        <v>54733</v>
      </c>
      <c r="L62" s="66">
        <v>44203</v>
      </c>
    </row>
    <row r="63" spans="1:13" hidden="1" x14ac:dyDescent="0.25">
      <c r="A63">
        <f>+PAA!A86</f>
        <v>52</v>
      </c>
      <c r="B63" t="str">
        <f>+PAA!U86</f>
        <v>Inversión Directa</v>
      </c>
      <c r="C63" s="63">
        <f>+PAA!V86</f>
        <v>13311605572021</v>
      </c>
      <c r="D63" s="65" t="str">
        <f>+PAA!W86</f>
        <v>La Candelaria gobierno abierto y transparente: fortalecimiento institucional</v>
      </c>
      <c r="E63" s="65" t="str">
        <f>+PAA!X86</f>
        <v>Fortalecimiento local</v>
      </c>
      <c r="F63" s="65" t="str">
        <f>+PAA!T86</f>
        <v>52 - Prestar servicios profesionales para coordinar, liderar y asesorar los planes y estrategias de comunicación interna y externa para la divulgación de los programas, proyectos y actividades de la Alcaldía Local</v>
      </c>
      <c r="G63" t="str">
        <f>+PAA!AC86</f>
        <v>FDLC-CPS-025-2021</v>
      </c>
      <c r="H63" t="str">
        <f>+PAA!AD86</f>
        <v>CPS 025-2021</v>
      </c>
      <c r="I63" s="5">
        <f>+PAA!AG86</f>
        <v>62181000</v>
      </c>
      <c r="J63" s="5">
        <f>+PAA!AH80</f>
        <v>0</v>
      </c>
      <c r="K63">
        <v>54735</v>
      </c>
      <c r="L63" s="66">
        <v>44203</v>
      </c>
    </row>
    <row r="64" spans="1:13" hidden="1" x14ac:dyDescent="0.25">
      <c r="A64">
        <f>+PAA!A87</f>
        <v>53</v>
      </c>
      <c r="B64" t="str">
        <f>+PAA!U87</f>
        <v>Inversión Directa</v>
      </c>
      <c r="C64" s="63">
        <f>+PAA!V87</f>
        <v>13311605572021</v>
      </c>
      <c r="D64" s="65" t="str">
        <f>+PAA!W87</f>
        <v>La Candelaria gobierno abierto y transparente: fortalecimiento institucional</v>
      </c>
      <c r="E64" s="65" t="str">
        <f>+PAA!X87</f>
        <v>Fortalecimiento local</v>
      </c>
      <c r="F64" s="65" t="str">
        <f>+PAA!T87</f>
        <v>53 - Prestar servicios profesionales al Fondo de Desarrollo Local de La Candelaria para apoyar al equipo de prensa y comunicaciones de la Alcaldía Local de La Candelaria en la realización y publicación de contenidos de redes sociales y canales de divulgación digital (sitio web) de la entidad</v>
      </c>
      <c r="G64" t="str">
        <f>+PAA!AC87</f>
        <v>FDLC-CPS-042-2021</v>
      </c>
      <c r="H64" t="str">
        <f>+PAA!AD87</f>
        <v>CPS 042-2021</v>
      </c>
      <c r="I64" s="5">
        <f>+PAA!AG87</f>
        <v>41880000</v>
      </c>
      <c r="J64" s="5">
        <f>+PAA!AH81</f>
        <v>43050000</v>
      </c>
      <c r="K64">
        <v>54736</v>
      </c>
      <c r="L64" s="66">
        <v>44203</v>
      </c>
    </row>
    <row r="65" spans="1:14" hidden="1" x14ac:dyDescent="0.25">
      <c r="A65">
        <f>+PAA!A88</f>
        <v>54</v>
      </c>
      <c r="B65" t="str">
        <f>+PAA!U88</f>
        <v>Inversión Directa</v>
      </c>
      <c r="C65" s="63">
        <f>+PAA!V88</f>
        <v>13311605572021</v>
      </c>
      <c r="D65" s="65" t="str">
        <f>+PAA!W88</f>
        <v>La Candelaria gobierno abierto y transparente: fortalecimiento institucional</v>
      </c>
      <c r="E65" s="65" t="str">
        <f>+PAA!X88</f>
        <v>Fortalecimiento local</v>
      </c>
      <c r="F65" s="65" t="str">
        <f>+PAA!T88</f>
        <v>54 - Prestar servicios de apoyo al Fondo de Desarrollo Local de La Candelaria en las tareas operativas de carácter archivístico desarrolladas, para garantizar la aplicación correcta de los procedimientos técnicos</v>
      </c>
      <c r="G65" t="str">
        <f>+PAA!AC88</f>
        <v>FDLC-CPS-018-2021
FDLC-CPS-052-2021</v>
      </c>
      <c r="H65" t="str">
        <f>+PAA!AD88</f>
        <v>CPS 018-052 de 2021</v>
      </c>
      <c r="I65" s="5">
        <f>+PAA!AG88</f>
        <v>30540000</v>
      </c>
      <c r="J65" s="5">
        <f>+PAA!AH82</f>
        <v>34020000</v>
      </c>
      <c r="K65">
        <v>54739</v>
      </c>
      <c r="L65" s="66">
        <v>44203</v>
      </c>
    </row>
    <row r="66" spans="1:14" hidden="1" x14ac:dyDescent="0.25">
      <c r="A66">
        <f>+PAA!A89</f>
        <v>55</v>
      </c>
      <c r="B66" t="str">
        <f>+PAA!U89</f>
        <v>Inversión Directa</v>
      </c>
      <c r="C66" s="63">
        <f>+PAA!V89</f>
        <v>13311605572021</v>
      </c>
      <c r="D66" s="65" t="str">
        <f>+PAA!W89</f>
        <v>La Candelaria gobierno abierto y transparente: fortalecimiento institucional</v>
      </c>
      <c r="E66" s="65" t="str">
        <f>+PAA!X89</f>
        <v>Fortalecimiento local</v>
      </c>
      <c r="F66" s="65" t="str">
        <f>+PAA!T89</f>
        <v>55 - Prestar servicios de apoyo administrativo y asistencial al Fondo de Desarrollo Local de La Candelaria, en el centro de información y documentación (CDI), para la notificación de correspondencia de la entidad</v>
      </c>
      <c r="G66" t="str">
        <f>+PAA!AC89</f>
        <v>FDLC-CPS-010-2021
FDLC-CPS-050-2021</v>
      </c>
      <c r="H66" t="str">
        <f>+PAA!AD89</f>
        <v>CPS 010-050 de 2021</v>
      </c>
      <c r="I66" s="5">
        <f>+PAA!AG89</f>
        <v>35940000</v>
      </c>
      <c r="J66" s="5">
        <f>+PAA!AH83</f>
        <v>33504000</v>
      </c>
      <c r="K66">
        <v>54740</v>
      </c>
      <c r="L66" s="66">
        <v>44203</v>
      </c>
      <c r="M66" t="s">
        <v>633</v>
      </c>
    </row>
    <row r="67" spans="1:14" hidden="1" x14ac:dyDescent="0.25">
      <c r="A67">
        <f>+PAA!A90</f>
        <v>56</v>
      </c>
      <c r="B67" t="str">
        <f>+PAA!U90</f>
        <v>Inversión Directa</v>
      </c>
      <c r="C67" s="63">
        <f>+PAA!V90</f>
        <v>13311605572021</v>
      </c>
      <c r="D67" s="65" t="str">
        <f>+PAA!W90</f>
        <v>La Candelaria gobierno abierto y transparente: fortalecimiento institucional</v>
      </c>
      <c r="E67" s="65" t="str">
        <f>+PAA!X90</f>
        <v>Fortalecimiento local</v>
      </c>
      <c r="F67" s="65" t="str">
        <f>+PAA!T90</f>
        <v>56 - Prestar servicios de apoyo a la gestión del Fondo de Desarrollo Local de La Candelaria, en el Centro de Información y Documentación (CDI), para el manejo y proceso de distribución de correspondencia en general</v>
      </c>
      <c r="G67" t="str">
        <f>+PAA!AC90</f>
        <v>FDLC-CPS-015-2021</v>
      </c>
      <c r="H67" t="str">
        <f>+PAA!AD90</f>
        <v>CPS 015-2021</v>
      </c>
      <c r="I67" s="5">
        <f>+PAA!AG90</f>
        <v>18868500</v>
      </c>
      <c r="J67" s="5">
        <f>+PAA!AH84</f>
        <v>51120000</v>
      </c>
      <c r="K67">
        <v>54741</v>
      </c>
      <c r="L67" s="66">
        <v>44203</v>
      </c>
    </row>
    <row r="68" spans="1:14" hidden="1" x14ac:dyDescent="0.25">
      <c r="A68">
        <f>+PAA!A91</f>
        <v>57</v>
      </c>
      <c r="B68" t="str">
        <f>+PAA!U91</f>
        <v>Inversión Directa</v>
      </c>
      <c r="C68" s="63">
        <f>+PAA!V91</f>
        <v>13311605572021</v>
      </c>
      <c r="D68" s="65" t="str">
        <f>+PAA!W91</f>
        <v>La Candelaria gobierno abierto y transparente: fortalecimiento institucional</v>
      </c>
      <c r="E68" s="65" t="str">
        <f>+PAA!X91</f>
        <v>Fortalecimiento local</v>
      </c>
      <c r="F68" s="65" t="str">
        <f>+PAA!T91</f>
        <v>57 - Prestar servicios de apoyo al Fondo de Desarrollo Local de La Candelaria como conductor(a) de los vehículos a cargo de la entidad</v>
      </c>
      <c r="G68" t="str">
        <f>+PAA!AC91</f>
        <v xml:space="preserve">FDLC-CPS-012-2021
FDLC-CPS-016-2021
</v>
      </c>
      <c r="H68" t="str">
        <f>+PAA!AD91</f>
        <v>CPS 012-016 de 2021</v>
      </c>
      <c r="I68" s="5">
        <f>+PAA!AG91</f>
        <v>37737000</v>
      </c>
      <c r="J68" s="5">
        <f>+PAA!AH85</f>
        <v>41880000</v>
      </c>
      <c r="K68">
        <v>54742</v>
      </c>
      <c r="L68" s="66">
        <v>44203</v>
      </c>
    </row>
    <row r="69" spans="1:14" hidden="1" x14ac:dyDescent="0.25">
      <c r="A69">
        <f>+PAA!A92</f>
        <v>58</v>
      </c>
      <c r="B69" t="str">
        <f>+PAA!U92</f>
        <v>Inversión Directa</v>
      </c>
      <c r="C69" s="63">
        <f>+PAA!V92</f>
        <v>13311605572021</v>
      </c>
      <c r="D69" s="65" t="str">
        <f>+PAA!W92</f>
        <v>La Candelaria gobierno abierto y transparente: fortalecimiento institucional</v>
      </c>
      <c r="E69" s="65" t="str">
        <f>+PAA!X92</f>
        <v>Fortalecimiento local</v>
      </c>
      <c r="F69" s="65" t="str">
        <f>+PAA!T92</f>
        <v>58 - Prestar servicios profesionales para apoyar en la implementación, carga, manejo, validación y actualización de la información requerida en el aplicativo SIPSE local</v>
      </c>
      <c r="G69" t="str">
        <f>+PAA!AC92</f>
        <v>FDLC-CPS-005-2021</v>
      </c>
      <c r="H69" t="str">
        <f>+PAA!AD92</f>
        <v>CPS 005-2021</v>
      </c>
      <c r="I69" s="5">
        <f>+PAA!AG92</f>
        <v>40710000</v>
      </c>
      <c r="J69" s="5">
        <f>+PAA!AH86</f>
        <v>62181000</v>
      </c>
      <c r="K69">
        <v>54743</v>
      </c>
      <c r="L69" s="66">
        <v>44203</v>
      </c>
    </row>
    <row r="70" spans="1:14" hidden="1" x14ac:dyDescent="0.25">
      <c r="A70">
        <f>+PAA!A93</f>
        <v>59</v>
      </c>
      <c r="B70" t="str">
        <f>+PAA!U93</f>
        <v>Inversión Directa</v>
      </c>
      <c r="C70" s="63">
        <f>+PAA!V93</f>
        <v>13311605572021</v>
      </c>
      <c r="D70" s="65" t="str">
        <f>+PAA!W93</f>
        <v>La Candelaria gobierno abierto y transparente: fortalecimiento institucional</v>
      </c>
      <c r="E70" s="65" t="str">
        <f>+PAA!X93</f>
        <v>Fortalecimiento local</v>
      </c>
      <c r="F70" s="65" t="str">
        <f>+PAA!T93</f>
        <v>59 - Prestar servicios profesionales al Fondo de Desarrollo Local de La Candelaria para apoyar las gestiones relacionadas con la oficina de presupuesto de la entidad</v>
      </c>
      <c r="G70" t="str">
        <f>+PAA!AC93</f>
        <v>FDLC-CPS-035-2021</v>
      </c>
      <c r="H70" t="str">
        <f>+PAA!AD93</f>
        <v>CPS 035-2021</v>
      </c>
      <c r="I70" s="5">
        <f>+PAA!AG93</f>
        <v>41880000</v>
      </c>
      <c r="J70" s="5">
        <f>+PAA!AH87</f>
        <v>41880000</v>
      </c>
      <c r="K70">
        <v>54744</v>
      </c>
      <c r="L70" s="66">
        <v>44203</v>
      </c>
    </row>
    <row r="71" spans="1:14" hidden="1" x14ac:dyDescent="0.25">
      <c r="A71">
        <f>+PAA!A94</f>
        <v>60</v>
      </c>
      <c r="B71" t="str">
        <f>+PAA!U94</f>
        <v>Inversión Directa</v>
      </c>
      <c r="C71" s="63">
        <f>+PAA!V94</f>
        <v>13311605572021</v>
      </c>
      <c r="D71" s="65" t="str">
        <f>+PAA!W94</f>
        <v>La Candelaria gobierno abierto y transparente: fortalecimiento institucional</v>
      </c>
      <c r="E71" s="65" t="str">
        <f>+PAA!X94</f>
        <v>Fortalecimiento local</v>
      </c>
      <c r="F71" s="65" t="str">
        <f>+PAA!T94</f>
        <v>60 - Prestar servicios profesionales al Fondo de Desarrollo Local de La Candelaria para apoyar y fortalecer las gestiones relacionadas con la Oficina de Contabilidad de la entidad</v>
      </c>
      <c r="G71" t="str">
        <f>+PAA!AC94</f>
        <v>FDLC-009-2021</v>
      </c>
      <c r="H71" t="str">
        <f>+PAA!AD94</f>
        <v>CPS 009-2021</v>
      </c>
      <c r="I71" s="5">
        <f>+PAA!AG94</f>
        <v>41880000</v>
      </c>
      <c r="J71" s="5">
        <f>+PAA!AH88</f>
        <v>30540000</v>
      </c>
      <c r="K71">
        <v>55402</v>
      </c>
      <c r="L71" s="66">
        <v>44209</v>
      </c>
    </row>
    <row r="72" spans="1:14" hidden="1" x14ac:dyDescent="0.25">
      <c r="A72">
        <f>+PAA!A95</f>
        <v>61</v>
      </c>
      <c r="B72" t="str">
        <f>+PAA!U95</f>
        <v>Inversión Directa</v>
      </c>
      <c r="C72" s="63">
        <f>+PAA!V95</f>
        <v>13311605572021</v>
      </c>
      <c r="D72" s="65" t="str">
        <f>+PAA!W95</f>
        <v>La Candelaria gobierno abierto y transparente: fortalecimiento institucional</v>
      </c>
      <c r="E72" s="65" t="str">
        <f>+PAA!X95</f>
        <v>Fortalecimiento local</v>
      </c>
      <c r="F72" s="65" t="str">
        <f>+PAA!T95</f>
        <v>61 - Prestar servicios profesionales al Fondo de Desarrollo Local de La Candelaria en asuntos relacionados con planeación, presentación, ejecución y seguimiento de los proyectos encaminados a la gestión de riesgos y cambio climático en la localidad</v>
      </c>
      <c r="G72" t="str">
        <f>+PAA!AC95</f>
        <v>FDLC-CPS-037-202</v>
      </c>
      <c r="H72" t="str">
        <f>+PAA!AD95</f>
        <v>CPS 037-2021</v>
      </c>
      <c r="I72" s="5">
        <f>+PAA!AG95</f>
        <v>41880000</v>
      </c>
      <c r="J72" s="5">
        <f>+PAA!AH89</f>
        <v>35940000</v>
      </c>
      <c r="K72">
        <v>55404</v>
      </c>
      <c r="L72" s="66">
        <v>44209</v>
      </c>
      <c r="M72" t="s">
        <v>633</v>
      </c>
    </row>
    <row r="73" spans="1:14" hidden="1" x14ac:dyDescent="0.25">
      <c r="A73">
        <f>+PAA!A96</f>
        <v>62</v>
      </c>
      <c r="B73" t="str">
        <f>+PAA!U96</f>
        <v>Inversión Directa</v>
      </c>
      <c r="C73" s="63">
        <f>+PAA!V96</f>
        <v>13311605572021</v>
      </c>
      <c r="D73" s="65" t="str">
        <f>+PAA!W96</f>
        <v>La Candelaria gobierno abierto y transparente: fortalecimiento institucional</v>
      </c>
      <c r="E73" s="65" t="str">
        <f>+PAA!X96</f>
        <v>Fortalecimiento local</v>
      </c>
      <c r="F73" s="65" t="str">
        <f>+PAA!T96</f>
        <v xml:space="preserve">62 - Prestar servicios profesionales al Fondo de Desarrollo Local de La Candelaria, en los trámites relacionados con los procesos precontractuales, contractuales y pos contractuales que se adelanten a través de SECOP I y II, así como la adquisición de bienes y servicios a través de la Tienda Virtual Del Estado Colombiano </v>
      </c>
      <c r="G73" t="str">
        <f>+PAA!AC96</f>
        <v>FDLC-CPS-001-2021 
FDLC-CPS-002-2021
FDLC-CPS-082-2021</v>
      </c>
      <c r="H73" t="str">
        <f>+PAA!AD96</f>
        <v>CPS 001-002-082 de 2021</v>
      </c>
      <c r="I73" s="5">
        <f>+PAA!AG96</f>
        <v>96636000</v>
      </c>
      <c r="J73" s="5">
        <f>+PAA!AH90</f>
        <v>18868500</v>
      </c>
      <c r="K73">
        <v>57891</v>
      </c>
      <c r="L73" s="66">
        <v>44270</v>
      </c>
      <c r="M73">
        <v>54745</v>
      </c>
      <c r="N73" s="66">
        <v>44203</v>
      </c>
    </row>
    <row r="74" spans="1:14" hidden="1" x14ac:dyDescent="0.25">
      <c r="A74">
        <f>+PAA!A97</f>
        <v>63</v>
      </c>
      <c r="B74" t="str">
        <f>+PAA!U97</f>
        <v>Inversión Directa</v>
      </c>
      <c r="C74" s="63">
        <f>+PAA!V97</f>
        <v>13311605572021</v>
      </c>
      <c r="D74" s="65" t="str">
        <f>+PAA!W97</f>
        <v>La Candelaria gobierno abierto y transparente: fortalecimiento institucional</v>
      </c>
      <c r="E74" s="65" t="str">
        <f>+PAA!X97</f>
        <v>Fortalecimiento local</v>
      </c>
      <c r="F74" s="65" t="str">
        <f>+PAA!T97</f>
        <v>63 - Prestar servicios profesionales al Fondo de Desarrollo Local de La Candelaria para apoyar la articulación entre el Despacho de la Alcaldesa Local y las oficinas de contratación y planeación en los asuntos prioritarios y estratégicos para la gestión contractual</v>
      </c>
      <c r="G74" t="str">
        <f>+PAA!AC97</f>
        <v>FDLC-CPS-013-2021
FDLC-CPS-081-2021</v>
      </c>
      <c r="H74" t="str">
        <f>+PAA!AD97</f>
        <v>CPS 013-081 de 2021</v>
      </c>
      <c r="I74" s="5">
        <f>+PAA!AG97</f>
        <v>52035600</v>
      </c>
      <c r="J74" s="5">
        <f>+PAA!AH91</f>
        <v>37737000</v>
      </c>
      <c r="K74">
        <v>57890</v>
      </c>
      <c r="L74" s="66">
        <v>44270</v>
      </c>
      <c r="M74">
        <v>55405</v>
      </c>
      <c r="N74" s="66">
        <v>44209</v>
      </c>
    </row>
    <row r="75" spans="1:14" hidden="1" x14ac:dyDescent="0.25">
      <c r="A75">
        <f>+PAA!A98</f>
        <v>64</v>
      </c>
      <c r="B75" t="str">
        <f>+PAA!U98</f>
        <v>Inversión Directa</v>
      </c>
      <c r="C75" s="63">
        <f>+PAA!V98</f>
        <v>13311605572021</v>
      </c>
      <c r="D75" s="65" t="str">
        <f>+PAA!W98</f>
        <v>La Candelaria gobierno abierto y transparente: fortalecimiento institucional</v>
      </c>
      <c r="E75" s="65" t="str">
        <f>+PAA!X98</f>
        <v>Fortalecimiento local</v>
      </c>
      <c r="F75" s="65" t="str">
        <f>+PAA!T98</f>
        <v>64 - Prestar servicios profesionales especializados al Fondo de Desarrollo Local de La Candelaria para apoyar la coordinación de la gestión contractual de la entidad y demás asuntos que se requieran</v>
      </c>
      <c r="G75" t="str">
        <f>+PAA!AC98</f>
        <v>FDLC-CPS-041-2021</v>
      </c>
      <c r="H75" t="str">
        <f>+PAA!AD98</f>
        <v>CPS 041-2021</v>
      </c>
      <c r="I75" s="5">
        <f>+PAA!AG98</f>
        <v>85000000</v>
      </c>
      <c r="J75" s="5">
        <f>+PAA!AH92</f>
        <v>40710000</v>
      </c>
      <c r="K75">
        <v>54746</v>
      </c>
      <c r="L75" s="66">
        <v>44203</v>
      </c>
      <c r="M75" t="s">
        <v>633</v>
      </c>
    </row>
    <row r="76" spans="1:14" hidden="1" x14ac:dyDescent="0.25">
      <c r="A76">
        <f>+PAA!A99</f>
        <v>65</v>
      </c>
      <c r="B76" t="str">
        <f>+PAA!U99</f>
        <v>Inversión Directa</v>
      </c>
      <c r="C76" s="63">
        <f>+PAA!V99</f>
        <v>13311605572021</v>
      </c>
      <c r="D76" s="65" t="str">
        <f>+PAA!W99</f>
        <v>La Candelaria gobierno abierto y transparente: fortalecimiento institucional</v>
      </c>
      <c r="E76" s="65" t="str">
        <f>+PAA!X99</f>
        <v>Fortalecimiento local</v>
      </c>
      <c r="F76" s="65" t="str">
        <f>+PAA!T99</f>
        <v>65 - Prestar servicios técnicos administrativos al Fondo de Desarrollo Local de La Candelaria en las distintas etapas de los procesos contractuales de competencia de la entidad</v>
      </c>
      <c r="G76" t="str">
        <f>+PAA!AC99</f>
        <v>FDLC-CPS-006-2021</v>
      </c>
      <c r="H76" t="str">
        <f>+PAA!AD99</f>
        <v>CPS 006-2021</v>
      </c>
      <c r="I76" s="5">
        <f>+PAA!AG99</f>
        <v>32067000</v>
      </c>
      <c r="J76" s="5">
        <f>+PAA!AH93</f>
        <v>41880000</v>
      </c>
      <c r="K76">
        <v>54749</v>
      </c>
      <c r="L76" s="66">
        <v>44203</v>
      </c>
    </row>
    <row r="77" spans="1:14" hidden="1" x14ac:dyDescent="0.25">
      <c r="A77">
        <f>+PAA!A100</f>
        <v>66</v>
      </c>
      <c r="B77" t="str">
        <f>+PAA!U100</f>
        <v>Inversión Directa</v>
      </c>
      <c r="C77" s="63">
        <f>+PAA!V100</f>
        <v>13311605572021</v>
      </c>
      <c r="D77" s="65" t="str">
        <f>+PAA!W100</f>
        <v>La Candelaria gobierno abierto y transparente: fortalecimiento institucional</v>
      </c>
      <c r="E77" s="65" t="str">
        <f>+PAA!X100</f>
        <v>Fortalecimiento local</v>
      </c>
      <c r="F77" s="65" t="str">
        <f>+PAA!T100</f>
        <v xml:space="preserve">66 - Prestar servicios de apoyo asistencial y administrativo al Despacho de la alcaldesa local de La Candelaria </v>
      </c>
      <c r="G77" t="str">
        <f>+PAA!AC100</f>
        <v>FDLC-CPS-017-2021</v>
      </c>
      <c r="H77" t="str">
        <f>+PAA!AD100</f>
        <v>CPS 017-2021</v>
      </c>
      <c r="I77" s="5">
        <f>+PAA!AG100</f>
        <v>8985000</v>
      </c>
      <c r="J77" s="5">
        <f>+PAA!AH94</f>
        <v>41880000</v>
      </c>
      <c r="K77">
        <v>55406</v>
      </c>
      <c r="L77" s="66">
        <v>44209</v>
      </c>
    </row>
    <row r="78" spans="1:14" hidden="1" x14ac:dyDescent="0.25">
      <c r="A78">
        <f>+PAA!A101</f>
        <v>67</v>
      </c>
      <c r="B78" t="str">
        <f>+PAA!U101</f>
        <v>Inversión Directa</v>
      </c>
      <c r="C78" s="63">
        <f>+PAA!V101</f>
        <v>13311605572021</v>
      </c>
      <c r="D78" s="65" t="str">
        <f>+PAA!W101</f>
        <v>La Candelaria gobierno abierto y transparente: fortalecimiento institucional</v>
      </c>
      <c r="E78" s="65" t="str">
        <f>+PAA!X101</f>
        <v>Fortalecimiento local</v>
      </c>
      <c r="F78" s="65" t="str">
        <f>+PAA!T101</f>
        <v>67 - Prestación de servicios de apoyo administrativo y asistencial a la gestión de la Junta Administradora Local de La Candelaria</v>
      </c>
      <c r="G78" t="str">
        <f>+PAA!AC101</f>
        <v>FDLC-CPS-021-2021</v>
      </c>
      <c r="H78" t="str">
        <f>+PAA!AD101</f>
        <v>CPS 021-2021</v>
      </c>
      <c r="I78" s="5">
        <f>+PAA!AG101</f>
        <v>20880000</v>
      </c>
      <c r="J78" s="5">
        <f>+PAA!AH95</f>
        <v>41880000</v>
      </c>
      <c r="K78">
        <v>55407</v>
      </c>
      <c r="L78" s="66">
        <v>44209</v>
      </c>
    </row>
    <row r="79" spans="1:14" hidden="1" x14ac:dyDescent="0.25">
      <c r="A79">
        <f>+PAA!A102</f>
        <v>68</v>
      </c>
      <c r="B79" t="str">
        <f>+PAA!U102</f>
        <v>Inversión Directa</v>
      </c>
      <c r="C79" s="63">
        <f>+PAA!V102</f>
        <v>13311605572021</v>
      </c>
      <c r="D79" s="65" t="str">
        <f>+PAA!W102</f>
        <v>La Candelaria gobierno abierto y transparente: fortalecimiento institucional</v>
      </c>
      <c r="E79" s="65" t="str">
        <f>+PAA!X102</f>
        <v>Fortalecimiento local</v>
      </c>
      <c r="F79" s="65" t="str">
        <f>+PAA!T102</f>
        <v>68 - Prestación de servicios de apoyo técnico al Fondo de Desarrollo Local de La Candelaria en los asuntos relacionados con la Oficina del Almacén de la entidad</v>
      </c>
      <c r="G79" t="str">
        <f>+PAA!AC102</f>
        <v>FDLC-CPS-020-2021</v>
      </c>
      <c r="H79" t="str">
        <f>+PAA!AD102</f>
        <v>CPS 020-2021</v>
      </c>
      <c r="I79" s="5">
        <f>+PAA!AG102</f>
        <v>29070000</v>
      </c>
      <c r="J79" s="5">
        <f>+PAA!AH96</f>
        <v>96636000</v>
      </c>
      <c r="K79">
        <v>55408</v>
      </c>
      <c r="L79" s="66">
        <v>44209</v>
      </c>
    </row>
    <row r="80" spans="1:14" hidden="1" x14ac:dyDescent="0.25">
      <c r="A80">
        <f>+PAA!A103</f>
        <v>69</v>
      </c>
      <c r="B80" t="str">
        <f>+PAA!U103</f>
        <v>Inversión Directa</v>
      </c>
      <c r="C80" s="63">
        <f>+PAA!V103</f>
        <v>13311605572023</v>
      </c>
      <c r="D80" s="65" t="str">
        <f>+PAA!W103</f>
        <v>La Candelaria Segura: Inspeccion, vigilancia y control</v>
      </c>
      <c r="E80" s="65" t="str">
        <f>+PAA!X103</f>
        <v>IVC</v>
      </c>
      <c r="F80" s="65" t="str">
        <f>+PAA!T103</f>
        <v>69 - Prestar servicios profesionales como abogado – cobro persuasivo - en el Área de Gestión Policiva y Jurídica de La Alcaldía Local de La Candelaria</v>
      </c>
      <c r="G80" t="str">
        <f>+PAA!AC103</f>
        <v>FDLC-CPS-045-2021</v>
      </c>
      <c r="H80" t="str">
        <f>+PAA!AD103</f>
        <v>CPS 045-2021</v>
      </c>
      <c r="I80" s="5">
        <f>+PAA!AG103</f>
        <v>25128000</v>
      </c>
      <c r="J80" s="5">
        <f>+PAA!AH97</f>
        <v>52035600</v>
      </c>
      <c r="K80">
        <v>55414</v>
      </c>
      <c r="L80" s="66">
        <v>44209</v>
      </c>
    </row>
    <row r="81" spans="1:12" hidden="1" x14ac:dyDescent="0.25">
      <c r="A81">
        <f>+PAA!A104</f>
        <v>70</v>
      </c>
      <c r="B81" t="str">
        <f>+PAA!U104</f>
        <v>Inversión Directa</v>
      </c>
      <c r="C81" s="63">
        <f>+PAA!V104</f>
        <v>13311605572023</v>
      </c>
      <c r="D81" s="65" t="str">
        <f>+PAA!W104</f>
        <v>La Candelaria Segura: Inspeccion, vigilancia y control</v>
      </c>
      <c r="E81" s="65" t="str">
        <f>+PAA!X104</f>
        <v>IVC</v>
      </c>
      <c r="F81" s="65" t="str">
        <f>+PAA!T104</f>
        <v>70 - Prestar servicios profesionales como abogado de apoyo a la identificación, análisis, reparto y seguimiento de expedientes procesales en el Área de Gestión Policiva de la Alcaldía Local de La Candelaria</v>
      </c>
      <c r="G81" t="str">
        <f>+PAA!AC104</f>
        <v>FDLC-CPS-011-2021</v>
      </c>
      <c r="H81" t="str">
        <f>+PAA!AD104</f>
        <v>CPS 011-2021</v>
      </c>
      <c r="I81" s="5">
        <f>+PAA!AG104</f>
        <v>25128000</v>
      </c>
      <c r="J81" s="5">
        <f>+PAA!AH98</f>
        <v>85000000</v>
      </c>
      <c r="K81">
        <v>55433</v>
      </c>
      <c r="L81" s="66">
        <v>44209</v>
      </c>
    </row>
    <row r="82" spans="1:12" hidden="1" x14ac:dyDescent="0.25">
      <c r="A82">
        <f>+PAA!A105</f>
        <v>71</v>
      </c>
      <c r="B82" t="str">
        <f>+PAA!U105</f>
        <v>Inversión Directa</v>
      </c>
      <c r="C82" s="63">
        <f>+PAA!V105</f>
        <v>13311605572023</v>
      </c>
      <c r="D82" s="65" t="str">
        <f>+PAA!W105</f>
        <v>La Candelaria Segura: Inspeccion, vigilancia y control</v>
      </c>
      <c r="E82" s="65" t="str">
        <f>+PAA!X105</f>
        <v>IVC</v>
      </c>
      <c r="F82" s="65" t="str">
        <f>+PAA!T105</f>
        <v>71 - Prestar servicios profesionales para apoyar jurídicamente la ejecución de las acciones requeridas para el trámite e impulso procesal de las actuaciones contravencionales y/o querellas que cursen en las inspecciones de policía de la localidad de La Candelaria</v>
      </c>
      <c r="G82" t="str">
        <f>+PAA!AC105</f>
        <v>FDLC-CPS-031-202</v>
      </c>
      <c r="H82" t="str">
        <f>+PAA!AD105</f>
        <v>CPS 031-2021</v>
      </c>
      <c r="I82" s="5">
        <f>+PAA!AG105</f>
        <v>25128000</v>
      </c>
      <c r="J82" s="5">
        <f>+PAA!AH99</f>
        <v>32067000</v>
      </c>
      <c r="K82">
        <v>55435</v>
      </c>
      <c r="L82" s="66">
        <v>44209</v>
      </c>
    </row>
    <row r="83" spans="1:12" hidden="1" x14ac:dyDescent="0.25">
      <c r="A83">
        <f>+PAA!A106</f>
        <v>72</v>
      </c>
      <c r="B83" t="str">
        <f>+PAA!U106</f>
        <v>Inversión Directa</v>
      </c>
      <c r="C83" s="63">
        <f>+PAA!V106</f>
        <v>13311605572023</v>
      </c>
      <c r="D83" s="65" t="str">
        <f>+PAA!W106</f>
        <v>La Candelaria Segura: Inspeccion, vigilancia y control</v>
      </c>
      <c r="E83" s="65" t="str">
        <f>+PAA!X106</f>
        <v>IVC</v>
      </c>
      <c r="F83" s="65" t="str">
        <f>+PAA!T106</f>
        <v>72 - Prestar servicios profesionales para apoyar técnicamente las distintas etapas de los procesos de competencia de la Alcaldía Local para la depuración de actuaciones administrativas</v>
      </c>
      <c r="G83" t="str">
        <f>+PAA!AC106</f>
        <v>FDLC-CPS-014-2021</v>
      </c>
      <c r="H83" t="str">
        <f>+PAA!AD106</f>
        <v>CPS 014-2021</v>
      </c>
      <c r="I83" s="5">
        <f>+PAA!AG106</f>
        <v>25128000</v>
      </c>
      <c r="J83" s="5">
        <f>+PAA!AH100</f>
        <v>8985000</v>
      </c>
      <c r="K83">
        <v>55415</v>
      </c>
      <c r="L83" s="66">
        <v>44209</v>
      </c>
    </row>
    <row r="84" spans="1:12" hidden="1" x14ac:dyDescent="0.25">
      <c r="A84">
        <f>+PAA!A107</f>
        <v>73</v>
      </c>
      <c r="B84" t="str">
        <f>+PAA!U107</f>
        <v>Inversión Directa</v>
      </c>
      <c r="C84" s="63">
        <f>+PAA!V107</f>
        <v>13311605572023</v>
      </c>
      <c r="D84" s="65" t="str">
        <f>+PAA!W107</f>
        <v>La Candelaria Segura: Inspeccion, vigilancia y control</v>
      </c>
      <c r="E84" s="65" t="str">
        <f>+PAA!X107</f>
        <v>IVC</v>
      </c>
      <c r="F84" s="65" t="str">
        <f>+PAA!T107</f>
        <v>73 - Prestar servicios de apoyo administrativo y asistencial en la gestión de la Alcaldía Local de La Candelaria en el trámite de los comparendos y querellas, de conformidad con el Código Nacional de Policía - Ley 1801 de 2016</v>
      </c>
      <c r="G84" t="str">
        <f>+PAA!AC107</f>
        <v>FDLC-CPS-027-2021</v>
      </c>
      <c r="H84" t="str">
        <f>+PAA!AD107</f>
        <v>CPS 027-2021</v>
      </c>
      <c r="I84" s="5">
        <f>+PAA!AG107</f>
        <v>10782000</v>
      </c>
      <c r="J84" s="5">
        <f>+PAA!AH101</f>
        <v>20880000</v>
      </c>
      <c r="K84">
        <v>55416</v>
      </c>
      <c r="L84" s="66">
        <v>44209</v>
      </c>
    </row>
    <row r="85" spans="1:12" hidden="1" x14ac:dyDescent="0.25">
      <c r="A85">
        <f>+PAA!A108</f>
        <v>74</v>
      </c>
      <c r="B85" t="str">
        <f>+PAA!U108</f>
        <v>Inversión Directa</v>
      </c>
      <c r="C85" s="63">
        <f>+PAA!V108</f>
        <v>13311605572023</v>
      </c>
      <c r="D85" s="65" t="str">
        <f>+PAA!W108</f>
        <v>La Candelaria Segura: Inspeccion, vigilancia y control</v>
      </c>
      <c r="E85" s="65" t="str">
        <f>+PAA!X108</f>
        <v>IVC</v>
      </c>
      <c r="F85" s="65" t="str">
        <f>+PAA!T108</f>
        <v>74 - Prestar servicios de apoyo administrativo y asistencial en la gestión documental de la Alcaldía Local de La Candelaria,  acompañando al equipo jurídico de depuración en las labores operativas que genera el proceso de impulso de las actuaciones administrativas.</v>
      </c>
      <c r="G85" t="str">
        <f>+PAA!AC108</f>
        <v>FDLC-CPS-019-2021</v>
      </c>
      <c r="H85" t="str">
        <f>+PAA!AD108</f>
        <v>CPS 019-2021</v>
      </c>
      <c r="I85" s="5">
        <f>+PAA!AG108</f>
        <v>14166000</v>
      </c>
      <c r="J85" s="5">
        <f>+PAA!AH102</f>
        <v>29070000</v>
      </c>
      <c r="K85">
        <v>55418</v>
      </c>
      <c r="L85" s="66">
        <v>44209</v>
      </c>
    </row>
    <row r="86" spans="1:12" hidden="1" x14ac:dyDescent="0.25">
      <c r="A86">
        <f>+PAA!A109</f>
        <v>75</v>
      </c>
      <c r="B86" t="str">
        <f>+PAA!U109</f>
        <v>Inversión Directa</v>
      </c>
      <c r="C86" s="63">
        <f>+PAA!V109</f>
        <v>13311605572023</v>
      </c>
      <c r="D86" s="65" t="str">
        <f>+PAA!W109</f>
        <v>La Candelaria Segura: Inspeccion, vigilancia y control</v>
      </c>
      <c r="E86" s="65" t="str">
        <f>+PAA!X109</f>
        <v>IVC</v>
      </c>
      <c r="F86" s="65" t="str">
        <f>+PAA!T109</f>
        <v>75 - Prestar servicios profesionales para apoyar a la Alcaldesa Local en la formulación, seguimiento e implementación de la estrategia local para la terminación jurídica o inactivación de las actuaciones administrativas que cursan en la Alcaldía Local</v>
      </c>
      <c r="G86" t="str">
        <f>+PAA!AC109</f>
        <v>FDLC-CPS-023-2021</v>
      </c>
      <c r="H86" t="str">
        <f>+PAA!AD109</f>
        <v>CPS 023-2021</v>
      </c>
      <c r="I86" s="5">
        <f>+PAA!AG109</f>
        <v>35532000</v>
      </c>
      <c r="J86" s="5">
        <f>+PAA!AH103</f>
        <v>25128000</v>
      </c>
      <c r="K86">
        <v>55422</v>
      </c>
      <c r="L86" s="66">
        <v>44209</v>
      </c>
    </row>
    <row r="87" spans="1:12" hidden="1" x14ac:dyDescent="0.25">
      <c r="A87">
        <f>+PAA!A110</f>
        <v>76</v>
      </c>
      <c r="B87" t="str">
        <f>+PAA!U110</f>
        <v>Inversión Directa</v>
      </c>
      <c r="C87" s="63">
        <f>+PAA!V110</f>
        <v>13311605572023</v>
      </c>
      <c r="D87" s="65" t="str">
        <f>+PAA!W110</f>
        <v>La Candelaria Segura: Inspeccion, vigilancia y control</v>
      </c>
      <c r="E87" s="65" t="str">
        <f>+PAA!X110</f>
        <v>IVC</v>
      </c>
      <c r="F87" s="65" t="str">
        <f>+PAA!T110</f>
        <v>76 - Prestar servicios profesionales para apoyar jurídicamente la ejecución de las acciones requeridas para la depuración de las actuaciones administrativas que cursan en la Alcaldía Local de La Candelaria</v>
      </c>
      <c r="G87" t="str">
        <f>+PAA!AC110</f>
        <v>FDLC-CPS-026-2021
FDLC-CPS-049-2021</v>
      </c>
      <c r="H87" t="str">
        <f>+PAA!AD110</f>
        <v>CPS 026-049 de 2021</v>
      </c>
      <c r="I87" s="5">
        <f>+PAA!AG110</f>
        <v>50256000</v>
      </c>
      <c r="J87" s="5">
        <f>+PAA!AH104</f>
        <v>25128000</v>
      </c>
      <c r="K87">
        <v>55424</v>
      </c>
      <c r="L87" s="66">
        <v>44209</v>
      </c>
    </row>
    <row r="88" spans="1:12" hidden="1" x14ac:dyDescent="0.25">
      <c r="A88">
        <f>+PAA!A111</f>
        <v>77</v>
      </c>
      <c r="B88" t="str">
        <f>+PAA!U111</f>
        <v>Inversión Directa</v>
      </c>
      <c r="C88" s="63">
        <f>+PAA!V111</f>
        <v>13311605572023</v>
      </c>
      <c r="D88" s="65" t="str">
        <f>+PAA!W111</f>
        <v>La Candelaria Segura: Inspeccion, vigilancia y control</v>
      </c>
      <c r="E88" s="65" t="str">
        <f>+PAA!X111</f>
        <v>IVC</v>
      </c>
      <c r="F88" s="65" t="str">
        <f>+PAA!T111</f>
        <v>77 - Prestar servicios profesionales para apoyar jurídicamente la atención de peticiones, requerimientos, acciones constitucionales y comisiones judiciales</v>
      </c>
      <c r="G88" t="str">
        <f>+PAA!AC111</f>
        <v>FDLC-CPS-064-2021</v>
      </c>
      <c r="H88" t="str">
        <f>+PAA!AD111</f>
        <v>CPS 064-2021</v>
      </c>
      <c r="I88" s="5">
        <f>+PAA!AG111</f>
        <v>25128000</v>
      </c>
      <c r="J88" s="5">
        <f>+PAA!AH105</f>
        <v>25128000</v>
      </c>
      <c r="K88">
        <v>57278</v>
      </c>
      <c r="L88" s="66">
        <v>44243</v>
      </c>
    </row>
    <row r="89" spans="1:12" hidden="1" x14ac:dyDescent="0.25">
      <c r="A89">
        <f>+PAA!A113</f>
        <v>78</v>
      </c>
      <c r="B89" t="str">
        <f>+PAA!U113</f>
        <v>Inversión Directa</v>
      </c>
      <c r="C89" s="63">
        <f>+PAA!V113</f>
        <v>13311604492020</v>
      </c>
      <c r="D89" s="65" t="str">
        <f>+PAA!W113</f>
        <v>La Candelaria sostenible: espacio público e infraestructura para la movilidad</v>
      </c>
      <c r="E89" s="65" t="str">
        <f>+PAA!X113</f>
        <v>Intervención puentes</v>
      </c>
      <c r="F89" s="65" t="str">
        <f>+PAA!T113</f>
        <v>78 - Prestar servicios profesionales para realizar la coordinación técnica del seguimiento de planes, políticas, programas y proyectos de infraestructura y obras civiles que desarrolle la Alcaldía Local de La Candelaria</v>
      </c>
      <c r="G89" t="str">
        <f>+PAA!AC113</f>
        <v>FDLC-CPS-007-2021</v>
      </c>
      <c r="H89" t="str">
        <f>+PAA!AD113</f>
        <v>CPS 007-2021</v>
      </c>
      <c r="I89" s="5">
        <f>+PAA!AG113</f>
        <v>65142000</v>
      </c>
      <c r="J89" s="5">
        <f>+PAA!AH106</f>
        <v>25128000</v>
      </c>
      <c r="K89">
        <v>56062</v>
      </c>
      <c r="L89" s="66">
        <v>44215</v>
      </c>
    </row>
    <row r="90" spans="1:12" hidden="1" x14ac:dyDescent="0.25">
      <c r="A90">
        <f>+PAA!A114</f>
        <v>79</v>
      </c>
      <c r="B90" t="str">
        <f>+PAA!U114</f>
        <v>Inversión Directa</v>
      </c>
      <c r="C90" s="63">
        <f>+PAA!V114</f>
        <v>13311604492020</v>
      </c>
      <c r="D90" s="65" t="str">
        <f>+PAA!W114</f>
        <v>La Candelaria sostenible: espacio público e infraestructura para la movilidad</v>
      </c>
      <c r="E90" s="65" t="str">
        <f>+PAA!X114</f>
        <v>Intervención puentes</v>
      </c>
      <c r="F90" s="65" t="str">
        <f>+PAA!T114</f>
        <v>79 - Prestar servicios profesionales para el seguimiento jurídico de los proyectos de infraestructura y obras civiles de la localidad, así como los demás asuntos contractuales que se requieran.</v>
      </c>
      <c r="G90" t="str">
        <f>+PAA!AC114</f>
        <v>FDLC-CPS-004-2021; FDLC-CPS-096-2021</v>
      </c>
      <c r="H90" t="str">
        <f>+PAA!AD114</f>
        <v>CPS 004 y CPS 096</v>
      </c>
      <c r="I90" s="5">
        <f>+PAA!AG114</f>
        <v>68200000</v>
      </c>
      <c r="J90" s="5">
        <f>+PAA!AH107</f>
        <v>10782000</v>
      </c>
      <c r="K90">
        <v>56063</v>
      </c>
      <c r="L90" s="66">
        <v>44215</v>
      </c>
    </row>
    <row r="91" spans="1:12" hidden="1" x14ac:dyDescent="0.25">
      <c r="A91">
        <f>+PAA!A115</f>
        <v>80</v>
      </c>
      <c r="B91" t="str">
        <f>+PAA!U115</f>
        <v>Inversión Directa</v>
      </c>
      <c r="C91" s="63">
        <f>+PAA!V115</f>
        <v>13311604492020</v>
      </c>
      <c r="D91" s="65" t="str">
        <f>+PAA!W115</f>
        <v>La Candelaria sostenible: espacio público e infraestructura para la movilidad</v>
      </c>
      <c r="E91" s="65" t="str">
        <f>+PAA!X115</f>
        <v>Intervención puentes</v>
      </c>
      <c r="F91" s="65" t="str">
        <f>+PAA!T115</f>
        <v>80 - Prestar servicios profesionales para el seguimiento jurídico de los proyectos de infraestructura y obras civiles de la localidad, así como los demás asuntos contractuales que se requieran.</v>
      </c>
      <c r="G91" t="str">
        <f>+PAA!AC115</f>
        <v>FDLC-CPS-095-2021</v>
      </c>
      <c r="H91" t="str">
        <f>+PAA!AD115</f>
        <v>CPS-095-2021</v>
      </c>
      <c r="I91" s="5">
        <f>+PAA!AG115</f>
        <v>25560000</v>
      </c>
      <c r="J91" s="5">
        <f>+PAA!AH108</f>
        <v>14166000</v>
      </c>
      <c r="K91">
        <v>58197</v>
      </c>
      <c r="L91" s="66">
        <v>44291</v>
      </c>
    </row>
    <row r="92" spans="1:12" hidden="1" x14ac:dyDescent="0.25">
      <c r="A92">
        <f>+PAA!A116</f>
        <v>81</v>
      </c>
      <c r="B92" t="str">
        <f>+PAA!U116</f>
        <v>Inversión Directa</v>
      </c>
      <c r="C92" s="63">
        <f>+PAA!V116</f>
        <v>13311604492020</v>
      </c>
      <c r="D92" s="65" t="str">
        <f>+PAA!W116</f>
        <v>La Candelaria sostenible: espacio público e infraestructura para la movilidad</v>
      </c>
      <c r="E92" s="65" t="str">
        <f>+PAA!X116</f>
        <v>Intervención puentes</v>
      </c>
      <c r="F92" s="65" t="str">
        <f>+PAA!T116</f>
        <v>81 - Prestar servicios profesionales para apoyar el seguimiento a la ejecución de los proyectos de obra e infraestructura de la localidad</v>
      </c>
      <c r="G92" t="str">
        <f>+PAA!AC116</f>
        <v>FDLC-CPS-036-2021</v>
      </c>
      <c r="H92" t="str">
        <f>+PAA!AD116</f>
        <v>CPS 036-2021</v>
      </c>
      <c r="I92" s="5">
        <f>+PAA!AG116</f>
        <v>20355000</v>
      </c>
      <c r="J92" s="5">
        <f>+PAA!AH109</f>
        <v>35532000</v>
      </c>
      <c r="K92">
        <v>56177</v>
      </c>
      <c r="L92" s="66">
        <v>44216</v>
      </c>
    </row>
    <row r="93" spans="1:12" hidden="1" x14ac:dyDescent="0.25">
      <c r="A93">
        <f>+PAA!A117</f>
        <v>82</v>
      </c>
      <c r="B93" t="str">
        <f>+PAA!U117</f>
        <v>Inversión Directa</v>
      </c>
      <c r="C93" s="63">
        <f>+PAA!V117</f>
        <v>13311603431785</v>
      </c>
      <c r="D93" s="65" t="str">
        <f>+PAA!W117</f>
        <v>La Candelaria segura: cultura y convivencia ciudadana</v>
      </c>
      <c r="E93" s="65" t="str">
        <f>+PAA!X117</f>
        <v>Gestores de convivencia</v>
      </c>
      <c r="F93" s="65" t="str">
        <f>+PAA!T117</f>
        <v>82 - Prestar servicios profesionales para apoyar a la Alcaldesa Local de La Candelaria, en la gestión de los asuntos relacionados con seguridad ciudadana, convivencia y prevención de conflictividades, violencias y delitos en la localidad, de conformidad con el marco normativo aplicable en la materia</v>
      </c>
      <c r="G93" t="str">
        <f>+PAA!AC117</f>
        <v>FDLC-CPS-030-2021</v>
      </c>
      <c r="H93" t="str">
        <f>+PAA!AD117</f>
        <v>CPS 030-2021</v>
      </c>
      <c r="I93" s="5">
        <f>+PAA!AG117</f>
        <v>59220000</v>
      </c>
      <c r="J93" s="5">
        <f>+PAA!AH110</f>
        <v>50256000</v>
      </c>
      <c r="K93">
        <v>56065</v>
      </c>
      <c r="L93" s="66">
        <v>44215</v>
      </c>
    </row>
    <row r="94" spans="1:12" hidden="1" x14ac:dyDescent="0.25">
      <c r="A94">
        <f>+PAA!A118</f>
        <v>83</v>
      </c>
      <c r="B94" t="str">
        <f>+PAA!U118</f>
        <v>Inversión Directa</v>
      </c>
      <c r="C94" s="63">
        <f>+PAA!V118</f>
        <v>13311603431785</v>
      </c>
      <c r="D94" s="65" t="str">
        <f>+PAA!W118</f>
        <v>La Candelaria segura: cultura y convivencia ciudadana</v>
      </c>
      <c r="E94" s="65" t="str">
        <f>+PAA!X118</f>
        <v>Gestores de convivencia</v>
      </c>
      <c r="F94" s="65" t="str">
        <f>+PAA!T118</f>
        <v>83 - Prestar servicios de apoyo en las actividades de seguridad y convivencia ciudadana, de acuerdo a las necesidades y estrategias emanadas por el área de seguridad y convivencia de la Alcaldía Local de La Candelaria</v>
      </c>
      <c r="G94" t="str">
        <f>+PAA!AC118</f>
        <v>FDLC-CPS-069-2021 
FDLC-CPS-070-2021 
FDLC-CPS-071-2021 
FDLC-CPS-072-2021 
FDLC-CPS-073-2021 
FDLC-CPS-074-2021 
FDLC-CPS-078-2021 
FDLC-CPS-079-2021</v>
      </c>
      <c r="H94" t="str">
        <f>+PAA!AD118</f>
        <v>CPS 069-70-71-72-73-74-78-79</v>
      </c>
      <c r="I94" s="5">
        <f>+PAA!AG118</f>
        <v>113760000</v>
      </c>
      <c r="J94" s="5">
        <f>+PAA!AH111</f>
        <v>25128000</v>
      </c>
      <c r="K94">
        <v>57876</v>
      </c>
      <c r="L94" s="66">
        <v>44267</v>
      </c>
    </row>
    <row r="95" spans="1:12" hidden="1" x14ac:dyDescent="0.25">
      <c r="A95">
        <f>+PAA!A120</f>
        <v>84</v>
      </c>
      <c r="B95" t="str">
        <f>+PAA!U120</f>
        <v>Inversión Directa</v>
      </c>
      <c r="C95" s="63">
        <f>+PAA!V120</f>
        <v>13311601241626</v>
      </c>
      <c r="D95" s="65" t="str">
        <f>+PAA!W120</f>
        <v>La Candelaria sostenible: agricultura urbana</v>
      </c>
      <c r="E95" s="65" t="str">
        <f>+PAA!X120</f>
        <v>Agricultura urbana</v>
      </c>
      <c r="F95" s="65" t="str">
        <f>+PAA!T120</f>
        <v>84 - Prestar servicios profesionales al Fondo de Desarrollo Local de La Candelaria para apoyar la formulación, gestión y seguimiento de actividades enfocadas a la gestión ambiental externa, encaminadas a la mitigación de los diferentes impactos ambientales y la conservación de los recursos naturales de la localidad</v>
      </c>
      <c r="G95" t="str">
        <f>+PAA!AC120</f>
        <v>FDLC-CPS-038-2021</v>
      </c>
      <c r="H95" t="str">
        <f>+PAA!AD120</f>
        <v>CPS 038-2021</v>
      </c>
      <c r="I95" s="5">
        <f>+PAA!AG120</f>
        <v>51120000</v>
      </c>
      <c r="J95" s="5">
        <f>+PAA!AH112</f>
        <v>364400</v>
      </c>
      <c r="K95">
        <v>55440</v>
      </c>
      <c r="L95" s="66">
        <v>44209</v>
      </c>
    </row>
    <row r="96" spans="1:12" hidden="1" x14ac:dyDescent="0.25">
      <c r="A96">
        <f>+PAA!A121</f>
        <v>85</v>
      </c>
      <c r="B96" t="str">
        <f>+PAA!U121</f>
        <v>Inversión Directa</v>
      </c>
      <c r="C96" s="63">
        <f>+PAA!V121</f>
        <v>13311601241626</v>
      </c>
      <c r="D96" s="65" t="str">
        <f>+PAA!W121</f>
        <v>La Candelaria sostenible: agricultura urbana</v>
      </c>
      <c r="E96" s="65" t="str">
        <f>+PAA!X121</f>
        <v>Agricultura urbana</v>
      </c>
      <c r="F96" s="65" t="str">
        <f>+PAA!T121</f>
        <v>85 - Prestar servicios de apoyo técnico al Fondo de Desarrollo Local de La Candelaria en la administración de una de las casas comunitarias  de la localidad de La Candelaria, de conformidad con el Acuerdo Local 006 de 2013</v>
      </c>
      <c r="G96" t="str">
        <f>+PAA!AC121</f>
        <v>FDLC-CPS-043-2021</v>
      </c>
      <c r="H96" t="str">
        <f>+PAA!AD121</f>
        <v>CPS 043-2021</v>
      </c>
      <c r="I96" s="5">
        <f>+PAA!AG121</f>
        <v>29070000</v>
      </c>
      <c r="J96" s="5">
        <f>+PAA!AH113</f>
        <v>65142000</v>
      </c>
      <c r="K96">
        <v>55442</v>
      </c>
      <c r="L96" s="66">
        <v>44209</v>
      </c>
    </row>
    <row r="97" spans="1:12" hidden="1" x14ac:dyDescent="0.25">
      <c r="A97">
        <f>+PAA!A122</f>
        <v>86</v>
      </c>
      <c r="B97" t="str">
        <f>+PAA!U122</f>
        <v>Inversión Directa</v>
      </c>
      <c r="C97" s="63">
        <f>+PAA!V122</f>
        <v>13311602341704</v>
      </c>
      <c r="D97" s="65" t="str">
        <f>+PAA!W122</f>
        <v>La Candelaria animalista: mejores condiciones para los animales</v>
      </c>
      <c r="E97" s="65" t="str">
        <f>+PAA!X122</f>
        <v>Bienestar animal</v>
      </c>
      <c r="F97" s="65" t="str">
        <f>+PAA!T122</f>
        <v>86 - Apoyar a la alcaldesa local en la promoción, articulación, acompañamiento y seguimiento para la atención y protección de los animales domésticos y silvestres de la localidad</v>
      </c>
      <c r="G97" t="str">
        <f>+PAA!AC122</f>
        <v>FDLC-CPS-046-2021</v>
      </c>
      <c r="H97" t="str">
        <f>+PAA!AD122</f>
        <v>CPS 046-2021</v>
      </c>
      <c r="I97" s="5">
        <f>+PAA!AG122</f>
        <v>41880000</v>
      </c>
      <c r="J97" s="5">
        <f>+PAA!AH114</f>
        <v>58213333</v>
      </c>
      <c r="K97">
        <v>55619</v>
      </c>
      <c r="L97" s="66">
        <v>44211</v>
      </c>
    </row>
    <row r="98" spans="1:12" hidden="1" x14ac:dyDescent="0.25">
      <c r="A98">
        <f>+PAA!A124</f>
        <v>87</v>
      </c>
      <c r="B98" t="str">
        <f>+PAA!U124</f>
        <v>Inversión Directa</v>
      </c>
      <c r="C98" s="63">
        <f>+PAA!V124</f>
        <v>13311605552019</v>
      </c>
      <c r="D98" s="65" t="str">
        <f>+PAA!W124</f>
        <v>La Candelaria participativa</v>
      </c>
      <c r="E98" s="65" t="str">
        <f>+PAA!X124</f>
        <v>Fortalecimiento organizativo</v>
      </c>
      <c r="F98" s="65" t="str">
        <f>+PAA!T124</f>
        <v>87 - Prestar servicios profesionales para apoyar al Fondo de Desarrollo Local de La Candelaria en la promoción, acompañamiento, coordinación y atención de las instancias de coordinación interinstitucionales y las instancias de participación locales, así como los procesos comunitarios en la localidad</v>
      </c>
      <c r="G98" t="str">
        <f>+PAA!AC124</f>
        <v>FDLC-CPS-028-2021</v>
      </c>
      <c r="H98" t="str">
        <f>+PAA!AD124</f>
        <v>CPS 028-2021</v>
      </c>
      <c r="I98" s="5">
        <f>+PAA!AG124</f>
        <v>43050000</v>
      </c>
      <c r="J98" s="5">
        <f>+PAA!AH115</f>
        <v>25560000</v>
      </c>
      <c r="K98">
        <v>55620</v>
      </c>
      <c r="L98" s="66">
        <v>44211</v>
      </c>
    </row>
    <row r="99" spans="1:12" hidden="1" x14ac:dyDescent="0.25">
      <c r="A99">
        <f>+PAA!A125</f>
        <v>88</v>
      </c>
      <c r="B99" t="str">
        <f>+PAA!U125</f>
        <v>Inversión Directa</v>
      </c>
      <c r="C99" s="63">
        <f>+PAA!V125</f>
        <v>13311605552019</v>
      </c>
      <c r="D99" s="65" t="str">
        <f>+PAA!W125</f>
        <v>La Candelaria participativa</v>
      </c>
      <c r="E99" s="65" t="str">
        <f>+PAA!X125</f>
        <v>Fortalecimiento organizativo</v>
      </c>
      <c r="F99" s="65" t="str">
        <f>+PAA!T125</f>
        <v>88 - Prestar servicios profesionales para apoyar Fondo de Desarrollo Local de La Candelaria en el seguimiento a las instancias y procesos de participación locales</v>
      </c>
      <c r="G99" t="str">
        <f>+PAA!AC125</f>
        <v>FDLC-CPS-057-2021</v>
      </c>
      <c r="H99" t="str">
        <f>+PAA!AD125</f>
        <v>CPS 057-2021</v>
      </c>
      <c r="I99" s="5">
        <f>+PAA!AG125</f>
        <v>36639000</v>
      </c>
      <c r="J99" s="5">
        <f>+PAA!AH116</f>
        <v>20355000</v>
      </c>
      <c r="K99">
        <v>57610</v>
      </c>
      <c r="L99" s="66">
        <v>44256</v>
      </c>
    </row>
    <row r="100" spans="1:12" hidden="1" x14ac:dyDescent="0.25">
      <c r="A100">
        <f>+PAA!A126</f>
        <v>89</v>
      </c>
      <c r="B100" t="str">
        <f>+PAA!U126</f>
        <v>Inversión Directa</v>
      </c>
      <c r="C100" s="63">
        <f>+PAA!V126</f>
        <v>13311605552019</v>
      </c>
      <c r="D100" s="65" t="str">
        <f>+PAA!W126</f>
        <v>La Candelaria participativa</v>
      </c>
      <c r="E100" s="65" t="str">
        <f>+PAA!X126</f>
        <v>Fortalecimiento organizativo</v>
      </c>
      <c r="F100" s="65" t="str">
        <f>+PAA!T126</f>
        <v>89 - Prestar servicios de apoyo técnico al Fondo de Desarrollo Local de La Candelaria en las gestiones administrativas relacionadas con el conjunto de actividades para el desarrollo de los ejercicios de participación e interlocución con la comunidad de la localidad</v>
      </c>
      <c r="G100" t="str">
        <f>+PAA!AC126</f>
        <v>FDLC-CPS-068-2021</v>
      </c>
      <c r="H100" t="str">
        <f>+PAA!AD126</f>
        <v>CPS 068-2021</v>
      </c>
      <c r="I100" s="5">
        <f>+PAA!AG126</f>
        <v>25002000</v>
      </c>
      <c r="J100" s="5">
        <f>+PAA!AH117</f>
        <v>59220000</v>
      </c>
      <c r="K100">
        <v>57611</v>
      </c>
      <c r="L100" s="66">
        <v>44256</v>
      </c>
    </row>
    <row r="101" spans="1:12" hidden="1" x14ac:dyDescent="0.25">
      <c r="A101">
        <f>+PAA!A127</f>
        <v>90</v>
      </c>
      <c r="B101" t="str">
        <f>+PAA!U127</f>
        <v>Inversión Directa</v>
      </c>
      <c r="C101" s="63">
        <f>+PAA!V127</f>
        <v>13311601121608</v>
      </c>
      <c r="D101" s="65" t="str">
        <f>+PAA!W127</f>
        <v>La Candelaria pedagógica: bases sólidas para la vida</v>
      </c>
      <c r="E101" s="65" t="str">
        <f>+PAA!X127</f>
        <v>Apoyo educación inicial</v>
      </c>
      <c r="F101" s="65" t="str">
        <f>+PAA!T127</f>
        <v xml:space="preserve">90 - Prestar servicios profesionales al Fondo de Desarrollo Local de La Candelaria para la formulación y seguimiento a la ejecución de planes, políticas programas y proyectos relacionados con dotación de colegios y programas relacionados con educación y desarrollo integral </v>
      </c>
      <c r="G101" t="str">
        <f>+PAA!AC127</f>
        <v>FDLC-CPS-083-2021</v>
      </c>
      <c r="H101" t="str">
        <f>+PAA!AD127</f>
        <v>CPS 083-2021</v>
      </c>
      <c r="I101" s="5">
        <f>+PAA!AG127</f>
        <v>20448000</v>
      </c>
      <c r="J101" s="5">
        <f>+PAA!AH118</f>
        <v>113760000</v>
      </c>
      <c r="K101">
        <v>57942</v>
      </c>
      <c r="L101" s="66">
        <v>44272</v>
      </c>
    </row>
    <row r="102" spans="1:12" hidden="1" x14ac:dyDescent="0.25">
      <c r="A102">
        <f>+PAA!A128</f>
        <v>91</v>
      </c>
      <c r="B102" t="str">
        <f>+PAA!U128</f>
        <v>Inversión Directa</v>
      </c>
      <c r="C102" s="63">
        <f>+PAA!V128</f>
        <v>13311601141606</v>
      </c>
      <c r="D102" s="65" t="str">
        <f>+PAA!W128</f>
        <v>La Candelaria pedagógica: más y mejor tiempo en los colegios</v>
      </c>
      <c r="E102" s="65" t="str">
        <f>+PAA!X128</f>
        <v>Dotación sedes educativas</v>
      </c>
      <c r="F102" s="65" t="str">
        <f>+PAA!T128</f>
        <v>91 - Prestar servicios profesionales al Fondo de Desarrollo Local de La Candelaria para la formulación y seguimiento a la ejecución de planes, políticas programas y proyectos relacionados con dotación de colegios y programas relacionados con educación y desarrollo integral</v>
      </c>
      <c r="G102" t="str">
        <f>+PAA!AC128</f>
        <v>FDLC-CPS-084-2021</v>
      </c>
      <c r="H102" t="str">
        <f>+PAA!AD128</f>
        <v>CPS 084-2021</v>
      </c>
      <c r="I102" s="5">
        <f>+PAA!AG128</f>
        <v>30672000</v>
      </c>
      <c r="J102" s="5">
        <f>+PAA!AH120</f>
        <v>51120000</v>
      </c>
      <c r="K102">
        <v>57612</v>
      </c>
      <c r="L102" s="66">
        <v>44256</v>
      </c>
    </row>
    <row r="103" spans="1:12" hidden="1" x14ac:dyDescent="0.25">
      <c r="A103">
        <f>+PAA!A129</f>
        <v>92</v>
      </c>
      <c r="B103" t="str">
        <f>+PAA!U129</f>
        <v>Inversión Directa</v>
      </c>
      <c r="C103" s="63">
        <f>+PAA!V129</f>
        <v>13311601171607</v>
      </c>
      <c r="D103" s="65" t="str">
        <f>+PAA!W129</f>
        <v>La Candelaria pedagógica: proyecto de vida para la ciudadanía, la innovación y el trabajo del siglo XXI</v>
      </c>
      <c r="E103" s="65" t="str">
        <f>+PAA!X129</f>
        <v>Apoyo a la educación superior</v>
      </c>
      <c r="F103" s="65" t="str">
        <f>+PAA!T129</f>
        <v xml:space="preserve">92 - Prestar servicios profesionales al Fondo de Desarrollo Local de La Candelaria para la formulación y apoyo técnico en el seguimiento de planes, políticas programas y proyectos enmarcados  actividades apoyo a procesos educativos así como programas de acceso a la educación superior </v>
      </c>
      <c r="G103" t="str">
        <f>+PAA!AC129</f>
        <v>FDLC-CPS-085-2021</v>
      </c>
      <c r="H103" t="str">
        <f>+PAA!AD129</f>
        <v>CPS 085-2021</v>
      </c>
      <c r="I103" s="5">
        <f>+PAA!AG129</f>
        <v>30672000</v>
      </c>
      <c r="J103" s="5">
        <f>+PAA!AH121</f>
        <v>29070000</v>
      </c>
      <c r="K103">
        <v>57613</v>
      </c>
      <c r="L103" s="66">
        <v>44256</v>
      </c>
    </row>
    <row r="104" spans="1:12" hidden="1" x14ac:dyDescent="0.25">
      <c r="A104">
        <f>+PAA!A130</f>
        <v>93</v>
      </c>
      <c r="B104" t="str">
        <f>+PAA!U130</f>
        <v>Inversión Directa</v>
      </c>
      <c r="C104" s="63">
        <f>+PAA!V130</f>
        <v>13311603401781</v>
      </c>
      <c r="D104" s="65" t="str">
        <f>+PAA!W130</f>
        <v>La Candelaria segura: mujeres libres de violencias</v>
      </c>
      <c r="E104" s="65" t="str">
        <f>+PAA!X130</f>
        <v>Prevención violencia contra la mujer</v>
      </c>
      <c r="F104" s="65" t="str">
        <f>+PAA!T130</f>
        <v>93 - Prestar servicios profesionales al Fondo de Desarrollo Local de La Candelaria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v>
      </c>
      <c r="G104" t="str">
        <f>+PAA!AC130</f>
        <v>FDLC-CPS-044-2021; FDLC-CPS-169-2021</v>
      </c>
      <c r="H104" t="str">
        <f>+PAA!AD130</f>
        <v>CPS 044-2021; CPS 169-2021</v>
      </c>
      <c r="I104" s="5">
        <f>+PAA!AG130</f>
        <v>51120000</v>
      </c>
      <c r="J104" s="5">
        <f>+PAA!AH122</f>
        <v>41880000</v>
      </c>
      <c r="K104">
        <v>57320</v>
      </c>
      <c r="L104" s="66">
        <v>44244</v>
      </c>
    </row>
    <row r="105" spans="1:12" hidden="1" x14ac:dyDescent="0.25">
      <c r="A105">
        <f>+PAA!A131</f>
        <v>94</v>
      </c>
      <c r="B105" t="str">
        <f>+PAA!U131</f>
        <v>Inversión Directa</v>
      </c>
      <c r="C105" s="63">
        <f>+PAA!V131</f>
        <v>13311601061663</v>
      </c>
      <c r="D105" s="65" t="str">
        <f>+PAA!W131</f>
        <v>La Candelaria redistributiva: democratizando el trabajo de cuidado</v>
      </c>
      <c r="E105" s="65" t="str">
        <f>+PAA!X131</f>
        <v>Estrategias de cuidado</v>
      </c>
      <c r="F105" s="65" t="str">
        <f>+PAA!T131</f>
        <v>94 - Prestar servicios profesionales al Fondo de Desarrollo Local de La Candelaria para la formulación y seguimiento de planes, políticas programas y proyectos relacionados con la estrategia de cuidado, prevención de violencias y proyectos con enfoque de género del Plan de Desarrollo Local</v>
      </c>
      <c r="G105" t="str">
        <f>+PAA!AC131</f>
        <v>FDLC-CPS-067-2021</v>
      </c>
      <c r="H105" t="str">
        <f>+PAA!AD131</f>
        <v>CPS 067-2021</v>
      </c>
      <c r="I105" s="5">
        <f>+PAA!AG131</f>
        <v>30672000</v>
      </c>
      <c r="J105" s="5">
        <f>+PAA!AH123</f>
        <v>503600</v>
      </c>
      <c r="K105">
        <v>57697</v>
      </c>
      <c r="L105" s="66">
        <v>44260</v>
      </c>
    </row>
    <row r="106" spans="1:12" hidden="1" x14ac:dyDescent="0.25">
      <c r="A106">
        <f>+PAA!A132</f>
        <v>95</v>
      </c>
      <c r="B106" t="str">
        <f>+PAA!U132</f>
        <v>Inversión Directa</v>
      </c>
      <c r="C106" s="63">
        <f>+PAA!V132</f>
        <v>13311601061663</v>
      </c>
      <c r="D106" s="65" t="str">
        <f>+PAA!W132</f>
        <v>La Candelaria redistributiva: democratizando el trabajo de cuidado</v>
      </c>
      <c r="E106" s="65" t="str">
        <f>+PAA!X132</f>
        <v>Estrategias de cuidado</v>
      </c>
      <c r="F106" s="65" t="str">
        <f>+PAA!T132</f>
        <v>95 - Prestar servicios de apoyo técnico al Fondo de Desarrollo Local de La Candelaria en la administración de una de las casas comunitarias  de la localidad de La Candelaria, de conformidad con el Acuerdo Local 006 de 2013</v>
      </c>
      <c r="G106" t="str">
        <f>+PAA!AC132</f>
        <v>FDLC-CPS-048-2021</v>
      </c>
      <c r="H106" t="str">
        <f>+PAA!AD132</f>
        <v>CPS 048-2021</v>
      </c>
      <c r="I106" s="5">
        <f>+PAA!AG132</f>
        <v>29070000</v>
      </c>
      <c r="J106" s="5">
        <f>+PAA!AH124</f>
        <v>43050000</v>
      </c>
      <c r="K106">
        <v>55622</v>
      </c>
      <c r="L106" s="66">
        <v>44211</v>
      </c>
    </row>
    <row r="107" spans="1:12" hidden="1" x14ac:dyDescent="0.25">
      <c r="A107">
        <f>+PAA!A133</f>
        <v>96</v>
      </c>
      <c r="B107" t="str">
        <f>+PAA!U133</f>
        <v>Inversión Directa</v>
      </c>
      <c r="C107" s="63">
        <f>+PAA!V133</f>
        <v>13311601061662</v>
      </c>
      <c r="D107" s="65" t="str">
        <f>+PAA!W133</f>
        <v>La Candelaria territorio libre de violencia intrafamiliar y sexual</v>
      </c>
      <c r="E107" s="65" t="str">
        <f>+PAA!X133</f>
        <v>Prevención de violencias intrafamiliar</v>
      </c>
      <c r="F107" s="65" t="str">
        <f>+PAA!T133</f>
        <v xml:space="preserve"> -</v>
      </c>
      <c r="G107" t="str">
        <f>+PAA!AC133</f>
        <v xml:space="preserve"> -</v>
      </c>
      <c r="H107" t="str">
        <f>+PAA!AD133</f>
        <v xml:space="preserve"> -</v>
      </c>
      <c r="I107" s="5">
        <f>+PAA!AG133</f>
        <v>0</v>
      </c>
      <c r="J107" s="5">
        <f>+PAA!AH125</f>
        <v>36639000</v>
      </c>
    </row>
    <row r="108" spans="1:12" hidden="1" x14ac:dyDescent="0.25">
      <c r="A108">
        <f>+PAA!A135</f>
        <v>97</v>
      </c>
      <c r="B108" t="str">
        <f>+PAA!U135</f>
        <v>Inversión Directa</v>
      </c>
      <c r="C108" s="63">
        <f>+PAA!V135</f>
        <v>13311601061662</v>
      </c>
      <c r="D108" s="65" t="str">
        <f>+PAA!W135</f>
        <v>La Candelaria territorio libre de violencia intrafamiliar y sexual</v>
      </c>
      <c r="E108" s="65" t="str">
        <f>+PAA!X135</f>
        <v>Prevención de violencias intrafamiliar</v>
      </c>
      <c r="F108" s="65" t="str">
        <f>+PAA!T135</f>
        <v>97 - Prestar servicios de apoyo técnico al Fondo de Desarrollo Local de La Candelaria en la administración de una de las casas comunitarias  de la localidad de la candelaria, de conformidad con el Acuerdo Local 006 de 2013</v>
      </c>
      <c r="G108" t="str">
        <f>+PAA!AC135</f>
        <v>FDLC-CPS-047-2021 FDLC-CPS-058-2021</v>
      </c>
      <c r="H108" t="str">
        <f>+PAA!AD135</f>
        <v>CPS 047 - 058</v>
      </c>
      <c r="I108" s="5">
        <f>+PAA!AG135</f>
        <v>55233000</v>
      </c>
      <c r="J108" s="5">
        <f>+PAA!AH126</f>
        <v>25002000</v>
      </c>
      <c r="K108">
        <v>55624</v>
      </c>
      <c r="L108" s="66">
        <v>44211</v>
      </c>
    </row>
    <row r="109" spans="1:12" hidden="1" x14ac:dyDescent="0.25">
      <c r="A109">
        <f>+PAA!A136</f>
        <v>98</v>
      </c>
      <c r="B109" t="str">
        <f>+PAA!U136</f>
        <v>Inversión Directa</v>
      </c>
      <c r="C109" s="63">
        <f>+PAA!V136</f>
        <v>13311601011605</v>
      </c>
      <c r="D109" s="65" t="str">
        <f>+PAA!W136</f>
        <v>La Candelaria solidaria</v>
      </c>
      <c r="E109" s="65" t="str">
        <f>+PAA!X136</f>
        <v>Subsidio tipo C</v>
      </c>
      <c r="F109" s="65" t="str">
        <f>+PAA!T136</f>
        <v>98 - Prestar servicios profesionales al Fondo de Desarrollo Local de La Candelaria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v>
      </c>
      <c r="G109" t="str">
        <f>+PAA!AC136</f>
        <v>FDLC-CPS-029-2021</v>
      </c>
      <c r="H109" t="str">
        <f>+PAA!AD136</f>
        <v>CPS 029-2021</v>
      </c>
      <c r="I109" s="5">
        <f>+PAA!AG136</f>
        <v>25128000</v>
      </c>
      <c r="J109" s="5">
        <f>+PAA!AH127</f>
        <v>20448000</v>
      </c>
      <c r="K109">
        <v>55448</v>
      </c>
      <c r="L109" s="66">
        <v>44209</v>
      </c>
    </row>
    <row r="110" spans="1:12" hidden="1" x14ac:dyDescent="0.25">
      <c r="A110">
        <f>+PAA!A137</f>
        <v>99</v>
      </c>
      <c r="B110" t="str">
        <f>+PAA!U137</f>
        <v>Inversión Directa</v>
      </c>
      <c r="C110" s="63">
        <f>+PAA!V137</f>
        <v>13311601011605</v>
      </c>
      <c r="D110" s="65" t="str">
        <f>+PAA!W137</f>
        <v>La Candelaria solidaria</v>
      </c>
      <c r="E110" s="65" t="str">
        <f>+PAA!X137</f>
        <v>Subsidio tipo C</v>
      </c>
      <c r="F110" s="65" t="str">
        <f>+PAA!T137</f>
        <v>99 - Prestar servicios de apoyo técnico al Fondo de Desarrollo Local de La Candelaria para la operación, seguimiento y cumplimiento de los procesos y procedimientos necesarios en la prestación de servicios sociales en la localidad de La Candelaria garantizando el oportuno y adecuado registro, cruce, reporte y seguimiento de información</v>
      </c>
      <c r="G110" t="str">
        <f>+PAA!AC137</f>
        <v>FDLC-CPS-056-2021</v>
      </c>
      <c r="H110" t="str">
        <f>+PAA!AD137</f>
        <v>CPS 056-2021</v>
      </c>
      <c r="I110" s="5">
        <f>+PAA!AG137</f>
        <v>16740000</v>
      </c>
      <c r="J110" s="5">
        <f>+PAA!AH128</f>
        <v>30672000</v>
      </c>
      <c r="K110">
        <v>55449</v>
      </c>
      <c r="L110" s="66">
        <v>44209</v>
      </c>
    </row>
    <row r="111" spans="1:12" hidden="1" x14ac:dyDescent="0.25">
      <c r="A111">
        <f>+PAA!A138</f>
        <v>100</v>
      </c>
      <c r="B111" t="str">
        <f>+PAA!U138</f>
        <v>Inversión Directa</v>
      </c>
      <c r="C111" s="63">
        <f>+PAA!V138</f>
        <v>13311601011605</v>
      </c>
      <c r="D111" s="65" t="str">
        <f>+PAA!W138</f>
        <v>La Candelaria solidaria</v>
      </c>
      <c r="E111" s="65" t="str">
        <f>+PAA!X138</f>
        <v>Ingreso mínimo</v>
      </c>
      <c r="F111" s="65" t="str">
        <f>+PAA!T138</f>
        <v>100 - Prestar servicios profesionales al Fondo de Desarrollo Local de La Candelaria para apoyar en la formulación, presentación, evaluación y seguimiento de los proyectos sociales y de salud en la localidad</v>
      </c>
      <c r="G111" t="str">
        <f>+PAA!AC138</f>
        <v>FDL-CPS-022-2021</v>
      </c>
      <c r="H111" t="str">
        <f>+PAA!AD138</f>
        <v>CPS 022-2021</v>
      </c>
      <c r="I111" s="5">
        <f>+PAA!AG138</f>
        <v>40896000</v>
      </c>
      <c r="J111" s="5">
        <f>+PAA!AH129</f>
        <v>30672000</v>
      </c>
      <c r="K111">
        <v>55446</v>
      </c>
      <c r="L111" s="66">
        <v>44209</v>
      </c>
    </row>
    <row r="112" spans="1:12" hidden="1" x14ac:dyDescent="0.25">
      <c r="A112">
        <f>+PAA!A139</f>
        <v>101</v>
      </c>
      <c r="B112" t="str">
        <f>+PAA!U139</f>
        <v>Inversión Directa</v>
      </c>
      <c r="C112" s="63">
        <f>+PAA!V139</f>
        <v>13311601011605</v>
      </c>
      <c r="D112" s="65" t="str">
        <f>+PAA!W139</f>
        <v>La Candelaria solidaria</v>
      </c>
      <c r="E112" s="65" t="str">
        <f>+PAA!X139</f>
        <v>Ingreso mínimo</v>
      </c>
      <c r="F112" s="65" t="str">
        <f>+PAA!T139</f>
        <v>101 - Prestar servicios profesionales al Fondo de Desarrollo Local de La Candelaria para apoyar la formulación, presentación, evaluación y seguimiento de los proyectos sociales así como la implementación de los procesos para la identificación, caracterización y atención a personas y/o familias-hogares beneficiados en el marco de los proyectos sociales y de salud en la localidad</v>
      </c>
      <c r="G112" t="str">
        <f>+PAA!AC139</f>
        <v xml:space="preserve"> -</v>
      </c>
      <c r="H112" t="str">
        <f>+PAA!AD139</f>
        <v xml:space="preserve"> -</v>
      </c>
      <c r="I112" s="5">
        <f>+PAA!AG139</f>
        <v>0</v>
      </c>
      <c r="J112" s="5">
        <f>+PAA!AH130</f>
        <v>51120000</v>
      </c>
    </row>
    <row r="113" spans="1:13" hidden="1" x14ac:dyDescent="0.25">
      <c r="A113">
        <f>+PAA!A140</f>
        <v>102</v>
      </c>
      <c r="B113" t="str">
        <f>+PAA!U140</f>
        <v>Inversión Directa</v>
      </c>
      <c r="C113" s="63">
        <f>+PAA!V140</f>
        <v>13311601011605</v>
      </c>
      <c r="D113" s="65" t="str">
        <f>+PAA!W140</f>
        <v>La Candelaria solidaria</v>
      </c>
      <c r="E113" s="65" t="str">
        <f>+PAA!X140</f>
        <v>Ingreso mínimo</v>
      </c>
      <c r="F113" s="65" t="str">
        <f>+PAA!T140</f>
        <v>102 - Prestar servicios de apoyo técnico al Fondo de Desarrollo Local de La Candelaria en los procedimientos administrativos derivados de los proyectos sociales y de salud en la localidad</v>
      </c>
      <c r="G113" t="str">
        <f>+PAA!AC140</f>
        <v>FDLC-CPS-060-2021</v>
      </c>
      <c r="H113" t="str">
        <f>+PAA!AD140</f>
        <v>CPS 060-2021</v>
      </c>
      <c r="I113" s="5">
        <f>+PAA!AG140</f>
        <v>15876000</v>
      </c>
      <c r="J113" s="5">
        <f>+PAA!AH131</f>
        <v>30672000</v>
      </c>
      <c r="K113">
        <v>57744</v>
      </c>
      <c r="L113" s="66">
        <v>44263</v>
      </c>
    </row>
    <row r="114" spans="1:13" hidden="1" x14ac:dyDescent="0.25">
      <c r="A114">
        <f>+PAA!A141</f>
        <v>103</v>
      </c>
      <c r="B114" t="str">
        <f>+PAA!U141</f>
        <v>Inversión Directa</v>
      </c>
      <c r="C114" s="63">
        <f>+PAA!V141</f>
        <v>13311601211625</v>
      </c>
      <c r="D114" s="65" t="str">
        <f>+PAA!W141</f>
        <v>La Candelaria cultural, artística y patrimonial</v>
      </c>
      <c r="E114" s="65" t="str">
        <f>+PAA!X141</f>
        <v>Eventos</v>
      </c>
      <c r="F114" s="65" t="str">
        <f>+PAA!T141</f>
        <v>103 - Prestar servicios profesionales para apoyar al Fondo de Desarrollo Local de La Candelaria en la formulación, implementación y seguimiento de los proyectos y actividades artísticas, culturales, musicales y deportivas de competencia de la entidad</v>
      </c>
      <c r="G114" t="str">
        <f>+PAA!AC141</f>
        <v>FDLC-CPS-086-2021</v>
      </c>
      <c r="H114" t="str">
        <f>+PAA!AD141</f>
        <v>CPS 086-2021</v>
      </c>
      <c r="I114" s="5">
        <f>+PAA!AG141</f>
        <v>40896000</v>
      </c>
      <c r="J114" s="5">
        <f>+PAA!AH132</f>
        <v>29070000</v>
      </c>
      <c r="K114">
        <v>58198</v>
      </c>
      <c r="L114" s="67">
        <v>44291</v>
      </c>
    </row>
    <row r="115" spans="1:13" hidden="1" x14ac:dyDescent="0.25">
      <c r="A115">
        <f>+PAA!A142</f>
        <v>104</v>
      </c>
      <c r="B115" t="str">
        <f>+PAA!U142</f>
        <v>Inversión Directa</v>
      </c>
      <c r="C115" s="63">
        <f>+PAA!V142</f>
        <v>13311603451786</v>
      </c>
      <c r="D115" s="65" t="str">
        <f>+PAA!W142</f>
        <v>La Candelaria incluyente: espacio público para la ciudadanía</v>
      </c>
      <c r="E115" s="65" t="str">
        <f>+PAA!X142</f>
        <v>Acuerdos ciudadanos</v>
      </c>
      <c r="F115" s="65" t="str">
        <f>+PAA!T142</f>
        <v>104 - Prestar servicios profesionales al Fondo de Desarrollo Local de La Candelaria para apoyar la gestión de los asuntos relacionados con seguridad ciudadana y convivencia en el espacio público de la localidad para actividades culturales, deportivas y de mercados</v>
      </c>
      <c r="G115" t="str">
        <f>+PAA!AC142</f>
        <v>FDLC-CPS-080-2021</v>
      </c>
      <c r="H115" t="str">
        <f>+PAA!AD142</f>
        <v>CPS 080-2021</v>
      </c>
      <c r="I115" s="5">
        <f>+PAA!AG142</f>
        <v>37692000</v>
      </c>
      <c r="J115" s="5">
        <f>+PAA!AH133</f>
        <v>0</v>
      </c>
      <c r="K115">
        <v>55634</v>
      </c>
      <c r="L115" s="66">
        <v>44211</v>
      </c>
    </row>
    <row r="116" spans="1:13" hidden="1" x14ac:dyDescent="0.25">
      <c r="A116">
        <f>+PAA!A143</f>
        <v>105</v>
      </c>
      <c r="B116" t="str">
        <f>+PAA!U143</f>
        <v>Inversión Directa</v>
      </c>
      <c r="C116" s="63">
        <f>+PAA!V143</f>
        <v>13311603451786</v>
      </c>
      <c r="D116" s="65" t="str">
        <f>+PAA!W143</f>
        <v>La Candelaria incluyente: espacio público para la ciudadanía</v>
      </c>
      <c r="E116" s="65" t="str">
        <f>+PAA!X143</f>
        <v>Acuerdos ciudadanos</v>
      </c>
      <c r="F116" s="65" t="str">
        <f>+PAA!T143</f>
        <v>105 - Prestar servicios de apoyo técnico al Fondo de Desarrollo Local de La Candelaria para apoyar la gestión de los asuntos relacionados con seguridad ciudadana y convivencia en el espacio público de la localidad</v>
      </c>
      <c r="G116" t="str">
        <f>+PAA!AC143</f>
        <v>FDLC-CPS-093-2021</v>
      </c>
      <c r="H116" t="str">
        <f>+PAA!AD143</f>
        <v>CPS 093-2021</v>
      </c>
      <c r="I116" s="5">
        <f>+PAA!AG143</f>
        <v>14535000</v>
      </c>
      <c r="J116" s="5">
        <f>+PAA!AH135</f>
        <v>55233000</v>
      </c>
      <c r="K116">
        <v>58470</v>
      </c>
      <c r="L116" s="66">
        <v>44305</v>
      </c>
    </row>
    <row r="117" spans="1:13" hidden="1" x14ac:dyDescent="0.25">
      <c r="A117">
        <f>+PAA!A144</f>
        <v>106</v>
      </c>
      <c r="B117" t="str">
        <f>+PAA!U144</f>
        <v>Inversión Directa</v>
      </c>
      <c r="C117" s="63">
        <f>+PAA!V144</f>
        <v>13311603451786</v>
      </c>
      <c r="D117" s="65" t="str">
        <f>+PAA!W144</f>
        <v>La Candelaria incluyente: espacio público para la ciudadanía</v>
      </c>
      <c r="E117" s="65" t="str">
        <f>+PAA!X144</f>
        <v>Acuerdos ciudadanos</v>
      </c>
      <c r="F117" s="65" t="str">
        <f>+PAA!T144</f>
        <v xml:space="preserve">106 - Prestar servicios de apoyo logístico en los eventos y actividades de la administración local de la localidad de La Candelaria </v>
      </c>
      <c r="G117" t="str">
        <f>+PAA!AC144</f>
        <v>FDLC-CPS-087-2021</v>
      </c>
      <c r="H117" t="str">
        <f>+PAA!AD144</f>
        <v>CPS 087-2021</v>
      </c>
      <c r="I117" s="5">
        <f>+PAA!AG144</f>
        <v>14520000</v>
      </c>
      <c r="J117" s="5">
        <f>+PAA!AH136</f>
        <v>25128000</v>
      </c>
      <c r="K117">
        <v>55635</v>
      </c>
      <c r="L117" s="66">
        <v>44211</v>
      </c>
      <c r="M117" t="s">
        <v>634</v>
      </c>
    </row>
    <row r="118" spans="1:13" hidden="1" x14ac:dyDescent="0.25">
      <c r="A118">
        <f>+PAA!A145</f>
        <v>107</v>
      </c>
      <c r="B118" t="str">
        <f>+PAA!U145</f>
        <v>Inversión Directa</v>
      </c>
      <c r="C118" s="63">
        <f>+PAA!V145</f>
        <v>13311603451786</v>
      </c>
      <c r="D118" s="65" t="str">
        <f>+PAA!W145</f>
        <v>La Candelaria incluyente: espacio público para la ciudadanía</v>
      </c>
      <c r="E118" s="65" t="str">
        <f>+PAA!X145</f>
        <v>Acuerdos ciudadanos</v>
      </c>
      <c r="F118" s="65" t="str">
        <f>+PAA!T145</f>
        <v>107 - Prestar servicios técnicos de apoyo en la visibilización de la gestión turística y cultural de La Candelaria en el marco del plan de reactivación económica</v>
      </c>
      <c r="G118" t="str">
        <f>+PAA!AC145</f>
        <v>FDLC-CPS-039-2021</v>
      </c>
      <c r="H118" t="str">
        <f>+PAA!AD145</f>
        <v>CPS 039-2021</v>
      </c>
      <c r="I118" s="5">
        <f>+PAA!AG145</f>
        <v>30540000</v>
      </c>
      <c r="J118" s="5">
        <f>+PAA!AH137</f>
        <v>16740000</v>
      </c>
      <c r="K118">
        <v>55636</v>
      </c>
      <c r="L118" s="66">
        <v>44211</v>
      </c>
    </row>
    <row r="119" spans="1:13" hidden="1" x14ac:dyDescent="0.25">
      <c r="A119">
        <f>+PAA!A147</f>
        <v>108</v>
      </c>
      <c r="B119" t="str">
        <f>+PAA!U147</f>
        <v>Inversión Directa</v>
      </c>
      <c r="C119" s="63">
        <f>+PAA!V147</f>
        <v>13311601061628</v>
      </c>
      <c r="D119" s="65" t="str">
        <f>+PAA!W147</f>
        <v>La Candelaria productiva y resiliente</v>
      </c>
      <c r="E119" s="65" t="str">
        <f>+PAA!X147</f>
        <v>Fortalecimiento MIPYMES</v>
      </c>
      <c r="F119" s="65" t="str">
        <f>+PAA!T147</f>
        <v>108 - Prestar servicios profesionales en materia jurídica al Área de Gestión de Desarrollo Local de la Alcaldía Local de La Candelaria</v>
      </c>
      <c r="G119" t="str">
        <f>+PAA!AC147</f>
        <v>FDLC-CPS-033-2021</v>
      </c>
      <c r="H119" t="str">
        <f>+PAA!AD147</f>
        <v>CPS 033-2021</v>
      </c>
      <c r="I119" s="5">
        <f>+PAA!AG147</f>
        <v>59220000</v>
      </c>
      <c r="J119" s="5">
        <f>+PAA!AH138</f>
        <v>40896000</v>
      </c>
      <c r="K119">
        <v>55626</v>
      </c>
      <c r="L119" s="66">
        <v>44211</v>
      </c>
    </row>
    <row r="120" spans="1:13" hidden="1" x14ac:dyDescent="0.25">
      <c r="A120">
        <f>+PAA!A148</f>
        <v>109</v>
      </c>
      <c r="B120" t="str">
        <f>+PAA!U148</f>
        <v>Inversión Directa</v>
      </c>
      <c r="C120" s="63">
        <f>+PAA!V148</f>
        <v>13311601061628</v>
      </c>
      <c r="D120" s="65" t="str">
        <f>+PAA!W148</f>
        <v>La Candelaria productiva y resiliente</v>
      </c>
      <c r="E120" s="65" t="str">
        <f>+PAA!X148</f>
        <v>Fortalecimiento MIPYMES</v>
      </c>
      <c r="F120" s="65" t="str">
        <f>+PAA!T148</f>
        <v>109 - Prestar servicios profesionales a la  Alcaldía Local de La Candelaria para el seguimiento y ejecución de los planes, políticas, programas y proyectos enmarcados  en  actividades de apoyo a procesos de reactivación económica en la localidad</v>
      </c>
      <c r="G120" t="str">
        <f>+PAA!AC148</f>
        <v xml:space="preserve"> -</v>
      </c>
      <c r="H120" t="str">
        <f>+PAA!AD148</f>
        <v xml:space="preserve"> - </v>
      </c>
      <c r="I120" s="5">
        <f>+PAA!AG148</f>
        <v>0</v>
      </c>
      <c r="J120" s="5">
        <f>+PAA!AH139</f>
        <v>0</v>
      </c>
    </row>
    <row r="121" spans="1:13" hidden="1" x14ac:dyDescent="0.25">
      <c r="A121">
        <f>+PAA!A149</f>
        <v>110</v>
      </c>
      <c r="B121" t="str">
        <f>+PAA!U149</f>
        <v>Inversión Directa</v>
      </c>
      <c r="C121" s="63">
        <f>+PAA!V149</f>
        <v>13311601061628</v>
      </c>
      <c r="D121" s="65" t="str">
        <f>+PAA!W149</f>
        <v>La Candelaria productiva y resiliente</v>
      </c>
      <c r="E121" s="65" t="str">
        <f>+PAA!X149</f>
        <v>Fortalecimiento MIPYMES</v>
      </c>
      <c r="F121" s="65" t="str">
        <f>+PAA!T149</f>
        <v>110 - Prestar servicios profesionales  para la planeación, implementación y fortalecimiento de proyectos relacionados con las actividades del turismo local, a través de la gestión, articulación e interlocución con ciudadanía y entidades públicas y privadas</v>
      </c>
      <c r="G121" t="str">
        <f>+PAA!AC149</f>
        <v>FDLC-CPS-055-2021</v>
      </c>
      <c r="H121" t="str">
        <f>+PAA!AD149</f>
        <v>CPS-055-2021</v>
      </c>
      <c r="I121" s="5">
        <f>+PAA!AG149</f>
        <v>37692000</v>
      </c>
      <c r="J121" s="5">
        <f>+PAA!AH140</f>
        <v>15876000</v>
      </c>
      <c r="K121">
        <v>55627</v>
      </c>
      <c r="L121" s="66">
        <v>44211</v>
      </c>
    </row>
    <row r="122" spans="1:13" hidden="1" x14ac:dyDescent="0.25">
      <c r="A122">
        <f>+PAA!A150</f>
        <v>111</v>
      </c>
      <c r="B122" t="str">
        <f>+PAA!U150</f>
        <v>Inversión Directa</v>
      </c>
      <c r="C122" s="63">
        <f>+PAA!V150</f>
        <v>13311601061628</v>
      </c>
      <c r="D122" s="65" t="str">
        <f>+PAA!W150</f>
        <v>La Candelaria productiva y resiliente</v>
      </c>
      <c r="E122" s="65" t="str">
        <f>+PAA!X150</f>
        <v>Reactivación - Reconversión</v>
      </c>
      <c r="F122" s="65" t="str">
        <f>+PAA!T150</f>
        <v>111 - Prestar servicios profesionales al Fondo de Desarrollo Local de La Candelaria en la estructuración de los procesos, así como la formulación, seguimiento y evaluación de los proyectos de la entidad</v>
      </c>
      <c r="G122" t="str">
        <f>+PAA!AC150</f>
        <v>FDLC-CPS-032-2021</v>
      </c>
      <c r="H122" t="str">
        <f>+PAA!AD150</f>
        <v>CPS 032-2021</v>
      </c>
      <c r="I122" s="5">
        <f>+PAA!AG150</f>
        <v>51120000</v>
      </c>
      <c r="J122" s="5">
        <f>+PAA!AH141</f>
        <v>40896000</v>
      </c>
      <c r="K122">
        <v>55628</v>
      </c>
      <c r="L122" s="66">
        <v>44211</v>
      </c>
    </row>
    <row r="123" spans="1:13" hidden="1" x14ac:dyDescent="0.25">
      <c r="A123">
        <f>+PAA!A151</f>
        <v>112</v>
      </c>
      <c r="B123" t="str">
        <f>+PAA!U151</f>
        <v>Inversión Directa</v>
      </c>
      <c r="C123" s="63">
        <f>+PAA!V151</f>
        <v>13311601061628</v>
      </c>
      <c r="D123" s="65" t="str">
        <f>+PAA!W151</f>
        <v>La Candelaria productiva y resiliente</v>
      </c>
      <c r="E123" s="65" t="str">
        <f>+PAA!X151</f>
        <v>Revitalización</v>
      </c>
      <c r="F123" s="65" t="str">
        <f>+PAA!T151</f>
        <v>112 - Prestar servicios profesionales a la  Alcaldía Local de La Candelaria para el seguimiento y ejecución de los planes, políticas, programas y proyectos enmarcados  en  actividades de apoyo a procesos de reactivación económica en la localidad</v>
      </c>
      <c r="G123" t="str">
        <f>+PAA!AC151</f>
        <v xml:space="preserve"> -</v>
      </c>
      <c r="H123" t="str">
        <f>+PAA!AD151</f>
        <v xml:space="preserve"> - </v>
      </c>
      <c r="I123" s="5">
        <f>+PAA!AG151</f>
        <v>0</v>
      </c>
      <c r="J123" s="5">
        <f>+PAA!AH142</f>
        <v>37692000</v>
      </c>
    </row>
    <row r="124" spans="1:13" hidden="1" x14ac:dyDescent="0.25">
      <c r="A124">
        <f>+PAA!A152</f>
        <v>113</v>
      </c>
      <c r="B124" t="str">
        <f>+PAA!U152</f>
        <v>Inversión Directa</v>
      </c>
      <c r="C124" s="63">
        <f>+PAA!V152</f>
        <v>13311601061628</v>
      </c>
      <c r="D124" s="65" t="str">
        <f>+PAA!W152</f>
        <v>La Candelaria productiva y resiliente</v>
      </c>
      <c r="E124" s="65" t="str">
        <f>+PAA!X152</f>
        <v>Revitalización</v>
      </c>
      <c r="F124" s="65" t="str">
        <f>+PAA!T152</f>
        <v>113 - Prestar servicios profesionales al Área de Gestión de Desarrollo Local de la Alcaldía Local para el seguimiento e implementación de las medidas establecidas y que se establezcan por parte del gobierno nacional y distrital en relación con la reactivación económica en la localidad.</v>
      </c>
      <c r="G124" t="str">
        <f>+PAA!AC152</f>
        <v>FDLC-CPS-034-2021</v>
      </c>
      <c r="H124" t="str">
        <f>+PAA!AD152</f>
        <v>CPS 034-2021</v>
      </c>
      <c r="I124" s="5">
        <f>+PAA!AG152</f>
        <v>41880000</v>
      </c>
      <c r="J124" s="5">
        <f>+PAA!AH143</f>
        <v>14535000</v>
      </c>
      <c r="K124">
        <v>55629</v>
      </c>
      <c r="L124" s="66">
        <v>44211</v>
      </c>
    </row>
    <row r="125" spans="1:13" hidden="1" x14ac:dyDescent="0.25">
      <c r="A125">
        <f>+PAA!A153</f>
        <v>114</v>
      </c>
      <c r="B125" t="str">
        <f>+PAA!U153</f>
        <v>Inversión Directa</v>
      </c>
      <c r="C125" s="63">
        <f>+PAA!V153</f>
        <v>13311601061628</v>
      </c>
      <c r="D125" s="65" t="str">
        <f>+PAA!W153</f>
        <v>La Candelaria productiva y resiliente</v>
      </c>
      <c r="E125" s="65" t="str">
        <f>+PAA!X153</f>
        <v>Revitalización</v>
      </c>
      <c r="F125" s="65" t="str">
        <f>+PAA!T153</f>
        <v xml:space="preserve">114 - Prestar  servicios de apoyo logístico en los eventos y actividades de la administración local de la localidad de La Candelaria </v>
      </c>
      <c r="G125" t="str">
        <f>+PAA!AC153</f>
        <v>FDLC-CPS-059-2021</v>
      </c>
      <c r="H125" t="str">
        <f>+PAA!AD153</f>
        <v>CPS 059-2021</v>
      </c>
      <c r="I125" s="5">
        <f>+PAA!AG153</f>
        <v>16335000</v>
      </c>
      <c r="J125" s="5">
        <f>+PAA!AH144</f>
        <v>14520000</v>
      </c>
      <c r="K125">
        <v>55630</v>
      </c>
      <c r="L125" s="66">
        <v>44211</v>
      </c>
      <c r="M125" t="s">
        <v>634</v>
      </c>
    </row>
    <row r="126" spans="1:13" hidden="1" x14ac:dyDescent="0.25">
      <c r="A126">
        <f>+PAA!A154</f>
        <v>115</v>
      </c>
      <c r="B126" t="str">
        <f>+PAA!U154</f>
        <v>Inversión Directa</v>
      </c>
      <c r="C126" s="63">
        <f>+PAA!V154</f>
        <v>13311601061628</v>
      </c>
      <c r="D126" s="65" t="str">
        <f>+PAA!W154</f>
        <v>La Candelaria productiva y resiliente</v>
      </c>
      <c r="E126" s="65" t="str">
        <f>+PAA!X154</f>
        <v>Transformación productiva</v>
      </c>
      <c r="F126" s="65" t="str">
        <f>+PAA!T154</f>
        <v>115 - Prestar servicios profesionales a la  Alcaldía Local de La Candelaria para la formulación y seguimiento de planes, políticas, programas y proyectos  enmarcados  en  actividades de apoyo a procesos de reactivación económica en la localidad</v>
      </c>
      <c r="G126" t="str">
        <f>+PAA!AC154</f>
        <v>FDLC-CPS-065-2021</v>
      </c>
      <c r="H126" t="str">
        <f>+PAA!AD154</f>
        <v>CPS 065-2021</v>
      </c>
      <c r="I126" s="5">
        <f>+PAA!AG154</f>
        <v>46008000</v>
      </c>
      <c r="J126" s="5">
        <f>+PAA!AH145</f>
        <v>30540000</v>
      </c>
      <c r="K126">
        <v>57702</v>
      </c>
      <c r="L126" s="66">
        <v>44260</v>
      </c>
    </row>
    <row r="127" spans="1:13" hidden="1" x14ac:dyDescent="0.25">
      <c r="A127">
        <f>+PAA!A155</f>
        <v>116</v>
      </c>
      <c r="B127" t="str">
        <f>+PAA!U155</f>
        <v>Inversión Directa</v>
      </c>
      <c r="C127" s="63">
        <f>+PAA!V155</f>
        <v>13311601061628</v>
      </c>
      <c r="D127" s="65" t="str">
        <f>+PAA!W155</f>
        <v>La Candelaria productiva y resiliente</v>
      </c>
      <c r="E127" s="65" t="str">
        <f>+PAA!X155</f>
        <v>Transformación productiva</v>
      </c>
      <c r="F127" s="65" t="str">
        <f>+PAA!T155</f>
        <v>116 - Prestar servicios profesionales de apoyo en la administración del punto vive digital de la Localidad La Candelaria  para fomentar en la comunidad las TICs</v>
      </c>
      <c r="G127" t="str">
        <f>+PAA!AC155</f>
        <v>FDLC-CPS-040-2021</v>
      </c>
      <c r="H127" t="str">
        <f>+PAA!AD155</f>
        <v>CPS 040-2021</v>
      </c>
      <c r="I127" s="5">
        <f>+PAA!AG155</f>
        <v>41880000</v>
      </c>
      <c r="J127" s="5">
        <f>+PAA!AH146</f>
        <v>818200</v>
      </c>
      <c r="K127">
        <v>55631</v>
      </c>
      <c r="L127" s="66">
        <v>44211</v>
      </c>
    </row>
    <row r="128" spans="1:13" hidden="1" x14ac:dyDescent="0.25">
      <c r="A128">
        <f>+PAA!A157</f>
        <v>117</v>
      </c>
      <c r="B128" t="str">
        <f>+PAA!U157</f>
        <v>Inversión Directa</v>
      </c>
      <c r="C128" s="63">
        <f>+PAA!V157</f>
        <v>13311605572021</v>
      </c>
      <c r="D128" s="65" t="str">
        <f>+PAA!W157</f>
        <v>La Candelaria gobierno abierto y transparente: fortalecimiento institucional</v>
      </c>
      <c r="E128" s="65" t="str">
        <f>+PAA!X157</f>
        <v>Fortalecimiento local</v>
      </c>
      <c r="F128" s="65" t="str">
        <f>+PAA!T157</f>
        <v>Pago de ARL de los contratistas a cargo de la Alcaldía Local de La Candelaria con riesgo nivel IV y V</v>
      </c>
      <c r="G128" t="str">
        <f>+PAA!AC157</f>
        <v>NA</v>
      </c>
      <c r="H128" t="str">
        <f>+PAA!AD157</f>
        <v>Resolución 028-2021</v>
      </c>
      <c r="I128" s="5">
        <f>+PAA!AG157</f>
        <v>0</v>
      </c>
      <c r="J128" s="5">
        <f>+PAA!AH147</f>
        <v>59220000</v>
      </c>
    </row>
    <row r="129" spans="1:12" hidden="1" x14ac:dyDescent="0.25">
      <c r="A129">
        <f>+PAA!A158</f>
        <v>118</v>
      </c>
      <c r="B129" t="str">
        <f>+PAA!U158</f>
        <v>Inversión Directa</v>
      </c>
      <c r="C129" s="63">
        <f>+PAA!V158</f>
        <v>13311601211625</v>
      </c>
      <c r="D129" s="65" t="str">
        <f>+PAA!W158</f>
        <v>La Candelaria cultural, artística y patrimonial</v>
      </c>
      <c r="E129" s="65" t="str">
        <f>+PAA!X158</f>
        <v>Eventos</v>
      </c>
      <c r="F129" s="65" t="str">
        <f>+PAA!T158</f>
        <v>118 - Prestación de servicios profesionales en la implementación de acciones y estrategias culturales, musicales y artísticas enfocadas a las instancias de participación de la localidad La Candelaria, de acuerdo al proyecto 1625 "La Candelaria cultural, artística y patrimonial"</v>
      </c>
      <c r="G129" t="str">
        <f>+PAA!AC158</f>
        <v>FDLC-CPS-088-2021</v>
      </c>
      <c r="H129" t="str">
        <f>+PAA!AD158</f>
        <v>CPS 088-2021</v>
      </c>
      <c r="I129" s="5">
        <f>+PAA!AG158</f>
        <v>16284000</v>
      </c>
      <c r="J129" s="5">
        <f>+PAA!AH148</f>
        <v>0</v>
      </c>
      <c r="K129">
        <v>58285</v>
      </c>
      <c r="L129" s="66">
        <v>44294</v>
      </c>
    </row>
    <row r="130" spans="1:12" hidden="1" x14ac:dyDescent="0.25">
      <c r="A130">
        <f>+PAA!A159</f>
        <v>119</v>
      </c>
      <c r="B130" t="str">
        <f>+PAA!U159</f>
        <v>Inversión Directa</v>
      </c>
      <c r="C130" s="63">
        <f>+PAA!V159</f>
        <v>13311601211625</v>
      </c>
      <c r="D130" s="65" t="str">
        <f>+PAA!W159</f>
        <v>La Candelaria cultural, artística y patrimonial</v>
      </c>
      <c r="E130" s="65" t="str">
        <f>+PAA!X159</f>
        <v>Eventos</v>
      </c>
      <c r="F130" s="65" t="str">
        <f>+PAA!T159</f>
        <v>119 - Prestar servicios de apoyo en la emisora a cargo del Fondo de Desarrollo Local La Candelaria</v>
      </c>
      <c r="G130" t="str">
        <f>+PAA!AC159</f>
        <v>FDLC-CPS-089-2021</v>
      </c>
      <c r="H130" t="str">
        <f>+PAA!AD159</f>
        <v>CPS 089-2021</v>
      </c>
      <c r="I130" s="5">
        <f>+PAA!AG159</f>
        <v>9800000</v>
      </c>
      <c r="J130" s="5">
        <f>+PAA!AH149</f>
        <v>37692000</v>
      </c>
      <c r="K130">
        <v>57979</v>
      </c>
      <c r="L130" s="66">
        <v>44273</v>
      </c>
    </row>
    <row r="131" spans="1:12" hidden="1" x14ac:dyDescent="0.25">
      <c r="A131">
        <f>+PAA!A160</f>
        <v>120</v>
      </c>
      <c r="B131" t="str">
        <f>+PAA!U160</f>
        <v>Inversión Directa</v>
      </c>
      <c r="C131" s="63">
        <f>+PAA!V160</f>
        <v>13311605552019</v>
      </c>
      <c r="D131" s="65" t="str">
        <f>+PAA!W160</f>
        <v>La Candelaria participativa</v>
      </c>
      <c r="E131" s="65" t="str">
        <f>+PAA!X160</f>
        <v>Fortalecimiento organizativo</v>
      </c>
      <c r="F131" s="65" t="str">
        <f>+PAA!T160</f>
        <v>120 - Prestar servicios profesionales al Fondo de Desarrollo Local de La  Candelaria para la formulación y seguimiento a la ejecución de planes, políticas programas y proyectos relacionados con los procesos comunitarios y de participación ciudadana en la localidad</v>
      </c>
      <c r="G131" t="str">
        <f>+PAA!AC160</f>
        <v>FDLC-CPS-092-2021</v>
      </c>
      <c r="H131" t="str">
        <f>+PAA!AD160</f>
        <v>CPS 092-2021</v>
      </c>
      <c r="I131" s="5">
        <f>+PAA!AG160</f>
        <v>20448000</v>
      </c>
      <c r="J131" s="5">
        <f>+PAA!AH150</f>
        <v>51120000</v>
      </c>
      <c r="K131">
        <v>58493</v>
      </c>
      <c r="L131" s="66">
        <v>44306</v>
      </c>
    </row>
    <row r="132" spans="1:12" hidden="1" x14ac:dyDescent="0.25">
      <c r="A132">
        <f>+PAA!A161</f>
        <v>121</v>
      </c>
      <c r="B132" t="str">
        <f>+PAA!U161</f>
        <v>Inversión Directa</v>
      </c>
      <c r="C132" s="63">
        <f>+PAA!V161</f>
        <v>13311601241626</v>
      </c>
      <c r="D132" s="65" t="str">
        <f>+PAA!W161</f>
        <v>La Candelaria sostenible: agricultura urbana</v>
      </c>
      <c r="E132" s="65" t="str">
        <f>+PAA!X161</f>
        <v>Agricultura urbana</v>
      </c>
      <c r="F132" s="65" t="str">
        <f>+PAA!T161</f>
        <v>121 - Prestar servicios profesionales al Fondo de Desarrollo Local de La Candelaria para apoyar el seguimiento y ejecución de los programas ambientales y de agricultura urbana en la localidad</v>
      </c>
      <c r="G132" t="str">
        <f>+PAA!AC161</f>
        <v>FDLC-CPS-091-2021</v>
      </c>
      <c r="H132" t="str">
        <f>+PAA!AD161</f>
        <v>CPS 091-2021</v>
      </c>
      <c r="I132" s="5">
        <f>+PAA!AG161</f>
        <v>16752000</v>
      </c>
      <c r="J132" s="5">
        <f>+PAA!AH151</f>
        <v>0</v>
      </c>
      <c r="K132">
        <v>58265</v>
      </c>
      <c r="L132" s="66">
        <v>44293</v>
      </c>
    </row>
    <row r="133" spans="1:12" hidden="1" x14ac:dyDescent="0.25">
      <c r="A133">
        <f>+PAA!A163</f>
        <v>122</v>
      </c>
      <c r="B133" t="str">
        <f>+PAA!U163</f>
        <v>Inversión Directa</v>
      </c>
      <c r="C133" s="63">
        <f>+PAA!V163</f>
        <v>13311602341704</v>
      </c>
      <c r="D133" s="65" t="str">
        <f>+PAA!W163</f>
        <v>La Candelaria animalista: mejores condiciones para los animales</v>
      </c>
      <c r="E133" s="65" t="str">
        <f>+PAA!X163</f>
        <v>Bienestar animal</v>
      </c>
      <c r="F133" s="65" t="str">
        <f>+PAA!T163</f>
        <v xml:space="preserve">122 - Prestar servicios profesionales para apoyar  al fondo de desarrollo local de la  candelaria en el seguimiento y visualización  de la gestión realizada, en desarrollo de los programas de protección a los animales en la localidad </v>
      </c>
      <c r="G133" t="str">
        <f>+PAA!AC163</f>
        <v>FDLC-CPS-094-2021</v>
      </c>
      <c r="H133" t="str">
        <f>+PAA!AD163</f>
        <v>CPS 094-2021</v>
      </c>
      <c r="I133" s="5">
        <f>+PAA!AG163</f>
        <v>12000000</v>
      </c>
      <c r="J133" s="5">
        <f>+PAA!AH152</f>
        <v>41880000</v>
      </c>
      <c r="K133">
        <v>58502</v>
      </c>
      <c r="L133" s="66">
        <v>44307</v>
      </c>
    </row>
    <row r="134" spans="1:12" hidden="1" x14ac:dyDescent="0.25">
      <c r="A134">
        <f>+PAA!A164</f>
        <v>123</v>
      </c>
      <c r="B134" t="str">
        <f>+PAA!U164</f>
        <v>Inversión Directa</v>
      </c>
      <c r="C134" s="63">
        <f>+PAA!V164</f>
        <v>13311605572021</v>
      </c>
      <c r="D134" s="65" t="str">
        <f>+PAA!W164</f>
        <v>La Candelaria gobierno abierto y transparente: fortalecimiento institucional</v>
      </c>
      <c r="E134" s="65" t="str">
        <f>+PAA!X164</f>
        <v>Fortalecimiento local</v>
      </c>
      <c r="F134" s="65" t="str">
        <f>+PAA!T164</f>
        <v>123 - Prestar servicios de apoyo administrativo y asistencial al Área de Gestión de Desarrollo Local, en los procesos de competencia relacionados con la planeación de la Alcaldía Local de La Candelaria</v>
      </c>
      <c r="G134" t="str">
        <f>+PAA!AC164</f>
        <v>FDLC-CPS-090-2021</v>
      </c>
      <c r="H134" t="str">
        <f>+PAA!AD164</f>
        <v>CPS 090-2021</v>
      </c>
      <c r="I134" s="5">
        <f>+PAA!AG164</f>
        <v>6000000</v>
      </c>
      <c r="J134" s="5">
        <f>+PAA!AH153</f>
        <v>16335000</v>
      </c>
      <c r="K134">
        <v>58040</v>
      </c>
      <c r="L134" s="66">
        <v>44278</v>
      </c>
    </row>
    <row r="135" spans="1:12" hidden="1" x14ac:dyDescent="0.25">
      <c r="A135">
        <f>+PAA!A165</f>
        <v>124</v>
      </c>
      <c r="B135" t="str">
        <f>+PAA!U165</f>
        <v>Inversión Directa</v>
      </c>
      <c r="C135" s="63">
        <f>+PAA!V165</f>
        <v>13311605552019</v>
      </c>
      <c r="D135" s="65" t="str">
        <f>+PAA!W165</f>
        <v>La Candelaria participativa</v>
      </c>
      <c r="E135" s="65" t="str">
        <f>+PAA!X165</f>
        <v>Fortalecimiento organizativo</v>
      </c>
      <c r="F135" s="65" t="str">
        <f>+PAA!T165</f>
        <v>124 - Prestar servicios de apoyo administrativo y asistencial al Fondo de Desarrollo Local, en los procesos relacionados con la participación de las juventudes en la localidad</v>
      </c>
      <c r="G135" t="str">
        <f>+PAA!AC165</f>
        <v>FDLC-CPS-097-2021</v>
      </c>
      <c r="H135" t="str">
        <f>+PAA!AD165</f>
        <v>CPS 097-2021</v>
      </c>
    </row>
    <row r="136" spans="1:12" hidden="1" x14ac:dyDescent="0.25">
      <c r="A136">
        <f>+PAA!A166</f>
        <v>125</v>
      </c>
      <c r="B136" t="str">
        <f>+PAA!U166</f>
        <v>Inversión Directa</v>
      </c>
      <c r="C136" s="63">
        <f>+PAA!V166</f>
        <v>13311601211625</v>
      </c>
      <c r="D136" s="65" t="str">
        <f>+PAA!W166</f>
        <v>La Candelaria cultural, artística y patrimonial</v>
      </c>
      <c r="E136" s="65" t="str">
        <f>+PAA!X166</f>
        <v>NA</v>
      </c>
      <c r="F136" s="65" t="str">
        <f>+PAA!T166</f>
        <v>125 - Aunar esfuerzos técnicos, administrativos, logísticos entre la Alcaldía Local de La Candelaria y la Orquesta Filarmónica de Bogotá para la continuidad y desarrollo del Centro Filarmónico Local, como un espacio para el proceso de formación musical implementado por la orquesta y dirigido a la localidad, las cuales se desarrollarán de manera virtual, teniendo en cuenta la situación actual de pandemia nacional que sufre el país</v>
      </c>
      <c r="G136" t="str">
        <f>+PAA!AC166</f>
        <v>FDLC-CIA-001-2021; FDLC-CIA-007-2021</v>
      </c>
      <c r="H136" t="str">
        <f>+PAA!AD166</f>
        <v xml:space="preserve"> -</v>
      </c>
    </row>
    <row r="137" spans="1:12" hidden="1" x14ac:dyDescent="0.25">
      <c r="A137">
        <f>+PAA!A167</f>
        <v>126</v>
      </c>
      <c r="B137" t="str">
        <f>+PAA!U167</f>
        <v>Inversión Directa</v>
      </c>
      <c r="C137" s="63">
        <f>+PAA!V167</f>
        <v>13311605572021</v>
      </c>
      <c r="D137" s="65" t="str">
        <f>+PAA!W167</f>
        <v>La Candelaria gobierno abierto y transparente: fortalecimiento institucional</v>
      </c>
      <c r="E137" s="65" t="str">
        <f>+PAA!X167</f>
        <v>Fortalecimiento local</v>
      </c>
      <c r="F137" s="65" t="str">
        <f>+PAA!T167</f>
        <v>126 - Prestar servicios técnicos para apoyar al Fondo de Desarrollo Local de La Candelaria en las tareas operativas de carácter archivístico desarrolladas, para garantizar la aplicación correcta de los procedimientos técnicos</v>
      </c>
      <c r="G137" t="str">
        <f>+PAA!AC167</f>
        <v>FDLC-CPS-103-2021</v>
      </c>
      <c r="H137" t="str">
        <f>+PAA!AD167</f>
        <v>CPS 103 y 109 de 2021</v>
      </c>
    </row>
    <row r="138" spans="1:12" hidden="1" x14ac:dyDescent="0.25">
      <c r="A138">
        <f>+PAA!A168</f>
        <v>127</v>
      </c>
      <c r="B138" t="str">
        <f>+PAA!U168</f>
        <v>Inversión Directa</v>
      </c>
      <c r="C138" s="63">
        <f>+PAA!V168</f>
        <v>13311605572021</v>
      </c>
      <c r="D138" s="65" t="str">
        <f>+PAA!W168</f>
        <v>La Candelaria gobierno abierto y transparente: fortalecimiento institucional</v>
      </c>
      <c r="E138" s="65" t="str">
        <f>+PAA!X168</f>
        <v>Fortalecimiento local</v>
      </c>
      <c r="F138" s="65" t="str">
        <f>+PAA!T168</f>
        <v>127 - Prestar servicios de apoyo asistencial y administrativo al despacho de la Alcaldesa Local de La Candelaria</v>
      </c>
      <c r="G138" t="str">
        <f>+PAA!AC168</f>
        <v>FDLC-CPS-104-2021</v>
      </c>
      <c r="H138" t="str">
        <f>+PAA!AD168</f>
        <v>CPS 104-2021</v>
      </c>
    </row>
    <row r="139" spans="1:12" hidden="1" x14ac:dyDescent="0.25">
      <c r="A139">
        <f>+PAA!A169</f>
        <v>128</v>
      </c>
      <c r="B139" t="str">
        <f>+PAA!U169</f>
        <v>Inversión Directa</v>
      </c>
      <c r="C139" s="63">
        <f>+PAA!V169</f>
        <v>13311601061628</v>
      </c>
      <c r="D139" s="65" t="str">
        <f>+PAA!W169</f>
        <v>La Candelaria productiva y resiliente</v>
      </c>
      <c r="E139" s="65" t="str">
        <f>+PAA!X169</f>
        <v>Fortalecimiento MIPYMES</v>
      </c>
      <c r="F139" s="65" t="str">
        <f>+PAA!T169</f>
        <v>128 - Prestar servicios profesionales para la planeación, implementación y fortalecimiento de proyectos relacionados con las actividades del turismo local, a través de la gestión, articulación e interlocución con ciudadanía y entidades públicas y privadas</v>
      </c>
      <c r="G139" t="str">
        <f>+PAA!AC169</f>
        <v>FDLC-CPS-102-2021</v>
      </c>
      <c r="H139" t="str">
        <f>+PAA!AD169</f>
        <v>CPS 102-2021</v>
      </c>
    </row>
    <row r="140" spans="1:12" hidden="1" x14ac:dyDescent="0.25">
      <c r="A140">
        <f>+PAA!A170</f>
        <v>129</v>
      </c>
      <c r="B140" t="str">
        <f>+PAA!U170</f>
        <v>Inversión Directa</v>
      </c>
      <c r="C140" s="63">
        <f>+PAA!V170</f>
        <v>13311605572023</v>
      </c>
      <c r="D140" s="65" t="str">
        <f>+PAA!W170</f>
        <v>La Candelaria Segura: Inspeccion, vigilancia y control</v>
      </c>
      <c r="E140" s="65" t="str">
        <f>+PAA!X170</f>
        <v>IVC</v>
      </c>
      <c r="F140" s="65" t="str">
        <f>+PAA!T170</f>
        <v>129 - Prestar servicios profesionales al Fondo de Desarrollo Local La Candelaria, para fortalecer y promover estrategias de implementación, aplicación y capacitación a la comunidad y diferentes sectores, en materia de normatividad referente al Estatuto del Consumidor Ley 1480 de 2011</v>
      </c>
      <c r="G140">
        <f>+PAA!AC170</f>
        <v>0</v>
      </c>
      <c r="H140">
        <f>+PAA!AD170</f>
        <v>0</v>
      </c>
    </row>
    <row r="141" spans="1:12" hidden="1" x14ac:dyDescent="0.25">
      <c r="A141">
        <f>+PAA!A171</f>
        <v>130</v>
      </c>
      <c r="B141" t="str">
        <f>+PAA!U171</f>
        <v>Inversión Directa</v>
      </c>
      <c r="C141" s="63">
        <f>+PAA!V171</f>
        <v>13311601061662</v>
      </c>
      <c r="D141" s="65" t="str">
        <f>+PAA!W171</f>
        <v>La Candelaria territorio libre de violencia intrafamiliar y sexual</v>
      </c>
      <c r="E141" s="65" t="str">
        <f>+PAA!X171</f>
        <v>Dotación centro amar</v>
      </c>
      <c r="F141" s="65" t="str">
        <f>+PAA!T171</f>
        <v xml:space="preserve">130 - Adquisición a través de acuerdo marco de elementos didácticos, artísticos, deportivos y de audiovisuales necesarios para dotación de Centro Amar ubicado en la localidad La Candelaria </v>
      </c>
      <c r="G141" t="str">
        <f>+PAA!AC171</f>
        <v>ACUERDO MARCO</v>
      </c>
      <c r="H141" t="str">
        <f>+PAA!AD171</f>
        <v>ORDEN COMPRA 75024-75025-75026-75027-75028-75029</v>
      </c>
    </row>
    <row r="142" spans="1:12" hidden="1" x14ac:dyDescent="0.25">
      <c r="A142">
        <f>+PAA!A172</f>
        <v>131</v>
      </c>
      <c r="B142" t="str">
        <f>+PAA!U172</f>
        <v>Inversión Directa</v>
      </c>
      <c r="C142" s="63">
        <f>+PAA!V172</f>
        <v>13311601061628</v>
      </c>
      <c r="D142" s="65" t="str">
        <f>+PAA!W172</f>
        <v>La Candelaria productiva y resiliente</v>
      </c>
      <c r="E142" s="65" t="str">
        <f>+PAA!X172</f>
        <v>Fortalecimiento MIPYMES</v>
      </c>
      <c r="F142" s="65" t="str">
        <f>+PAA!T172</f>
        <v xml:space="preserve">131 - Adquisición de carpas para el uso de actividades institucionales, de conformidad con las especificaciones técnicas </v>
      </c>
      <c r="G142" t="str">
        <f>+PAA!AC172</f>
        <v>FDLC-SASI-002-2021</v>
      </c>
      <c r="H142" t="str">
        <f>+PAA!AD172</f>
        <v xml:space="preserve"> -</v>
      </c>
    </row>
    <row r="143" spans="1:12" hidden="1" x14ac:dyDescent="0.25">
      <c r="A143">
        <f>+PAA!A173</f>
        <v>131</v>
      </c>
      <c r="B143" t="str">
        <f>+PAA!U173</f>
        <v>Inversión Directa</v>
      </c>
      <c r="C143" s="63">
        <f>+PAA!V173</f>
        <v>13311601061628</v>
      </c>
      <c r="D143" s="65" t="str">
        <f>+PAA!W173</f>
        <v>La Candelaria productiva y resiliente</v>
      </c>
      <c r="E143" s="65" t="str">
        <f>+PAA!X173</f>
        <v>Reactivación - Reconversión</v>
      </c>
      <c r="F143" s="65" t="str">
        <f>+PAA!T173</f>
        <v xml:space="preserve">131 - Adquisición de carpas para el uso de actividades institucionales, de conformidad con las especificaciones técnicas </v>
      </c>
      <c r="G143" t="str">
        <f>+PAA!AC173</f>
        <v>FDLC-SASI-002-2021</v>
      </c>
      <c r="H143" t="str">
        <f>+PAA!AD173</f>
        <v xml:space="preserve"> -</v>
      </c>
    </row>
    <row r="144" spans="1:12" hidden="1" x14ac:dyDescent="0.25">
      <c r="A144">
        <f>+PAA!A174</f>
        <v>131</v>
      </c>
      <c r="B144" t="str">
        <f>+PAA!U174</f>
        <v>Inversión Directa</v>
      </c>
      <c r="C144" s="63">
        <f>+PAA!V174</f>
        <v>13311601061628</v>
      </c>
      <c r="D144" s="65" t="str">
        <f>+PAA!W174</f>
        <v>La Candelaria productiva y resiliente</v>
      </c>
      <c r="E144" s="65" t="str">
        <f>+PAA!X174</f>
        <v>Revitalización</v>
      </c>
      <c r="F144" s="65" t="str">
        <f>+PAA!T174</f>
        <v xml:space="preserve">131 - Adquisición de carpas para el uso de actividades institucionales, de conformidad con las especificaciones técnicas </v>
      </c>
      <c r="G144" t="str">
        <f>+PAA!AC174</f>
        <v>FDLC-SASI-002-2021</v>
      </c>
      <c r="H144" t="str">
        <f>+PAA!AD174</f>
        <v>CTO 151-2021</v>
      </c>
    </row>
    <row r="145" spans="1:8" hidden="1" x14ac:dyDescent="0.25">
      <c r="A145">
        <f>+PAA!A175</f>
        <v>131</v>
      </c>
      <c r="B145" t="str">
        <f>+PAA!U175</f>
        <v>Inversión Directa</v>
      </c>
      <c r="C145" s="63">
        <f>+PAA!V175</f>
        <v>13311601061628</v>
      </c>
      <c r="D145" s="65" t="str">
        <f>+PAA!W175</f>
        <v>La Candelaria productiva y resiliente</v>
      </c>
      <c r="E145" s="65" t="str">
        <f>+PAA!X175</f>
        <v>Transformación productiva</v>
      </c>
      <c r="F145" s="65" t="str">
        <f>+PAA!T175</f>
        <v xml:space="preserve">131 - Adquisición de carpas para el uso de actividades institucionales, de conformidad con las especificaciones técnicas </v>
      </c>
      <c r="G145" t="str">
        <f>+PAA!AC175</f>
        <v>FDLC-SASI-002-2021</v>
      </c>
      <c r="H145" t="str">
        <f>+PAA!AD175</f>
        <v xml:space="preserve"> -</v>
      </c>
    </row>
  </sheetData>
  <autoFilter ref="A1:K145">
    <filterColumn colId="1">
      <filters>
        <filter val="Funcionamiento"/>
      </filters>
    </filterColumn>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5" zoomScaleNormal="85" zoomScaleSheetLayoutView="85" workbookViewId="0">
      <pane xSplit="2" ySplit="2" topLeftCell="C3" activePane="bottomRight" state="frozen"/>
      <selection pane="topRight" activeCell="C1" sqref="C1"/>
      <selection pane="bottomLeft" activeCell="A3" sqref="A3"/>
      <selection pane="bottomRight" activeCell="G30" sqref="G30"/>
    </sheetView>
  </sheetViews>
  <sheetFormatPr baseColWidth="10" defaultRowHeight="15.75" x14ac:dyDescent="0.25"/>
  <cols>
    <col min="1" max="1" width="9.7109375" style="151" customWidth="1"/>
    <col min="2" max="2" width="17.42578125" style="152" customWidth="1"/>
    <col min="3" max="3" width="15.28515625" style="153" customWidth="1"/>
    <col min="4" max="4" width="20" style="155" customWidth="1"/>
    <col min="5" max="5" width="17.85546875" style="155" customWidth="1"/>
    <col min="6" max="6" width="16" style="155" customWidth="1"/>
    <col min="7" max="7" width="48.5703125" style="156" customWidth="1"/>
    <col min="8" max="8" width="14.7109375" customWidth="1"/>
    <col min="9" max="9" width="16.42578125" customWidth="1"/>
  </cols>
  <sheetData>
    <row r="1" spans="1:10" x14ac:dyDescent="0.25">
      <c r="D1" s="154">
        <f>SUM(D3:D30)</f>
        <v>10868202855</v>
      </c>
      <c r="E1" s="154">
        <f>SUM(E3:E30)</f>
        <v>9255805932</v>
      </c>
      <c r="F1" s="290">
        <f>+E1/D1</f>
        <v>0.85164088814755567</v>
      </c>
      <c r="G1" s="294"/>
      <c r="H1" s="6"/>
    </row>
    <row r="2" spans="1:10" ht="31.5" x14ac:dyDescent="0.25">
      <c r="A2" s="157" t="s">
        <v>744</v>
      </c>
      <c r="B2" s="158" t="s">
        <v>31</v>
      </c>
      <c r="C2" s="159" t="s">
        <v>32</v>
      </c>
      <c r="D2" s="160" t="s">
        <v>729</v>
      </c>
      <c r="E2" s="161" t="s">
        <v>896</v>
      </c>
      <c r="F2" s="162" t="s">
        <v>726</v>
      </c>
      <c r="G2" s="163" t="s">
        <v>728</v>
      </c>
    </row>
    <row r="3" spans="1:10" s="143" customFormat="1" ht="36.75" customHeight="1" x14ac:dyDescent="0.25">
      <c r="A3" s="429">
        <v>1605</v>
      </c>
      <c r="B3" s="430" t="s">
        <v>204</v>
      </c>
      <c r="C3" s="164" t="s">
        <v>205</v>
      </c>
      <c r="D3" s="246">
        <v>1314688800</v>
      </c>
      <c r="E3" s="246">
        <v>1314688800</v>
      </c>
      <c r="F3" s="246">
        <f>+D3-E3</f>
        <v>0</v>
      </c>
      <c r="G3" s="165"/>
      <c r="H3" s="259"/>
    </row>
    <row r="4" spans="1:10" ht="66.75" customHeight="1" x14ac:dyDescent="0.25">
      <c r="A4" s="429"/>
      <c r="B4" s="430"/>
      <c r="C4" s="164" t="s">
        <v>210</v>
      </c>
      <c r="D4" s="246">
        <f>739550956+12500000</f>
        <v>752050956</v>
      </c>
      <c r="E4" s="246">
        <v>749061504</v>
      </c>
      <c r="F4" s="246">
        <f>+D4-E4</f>
        <v>2989452</v>
      </c>
      <c r="G4" s="166" t="s">
        <v>887</v>
      </c>
      <c r="H4" s="269"/>
      <c r="I4" s="5"/>
      <c r="J4" s="5"/>
    </row>
    <row r="5" spans="1:10" ht="29.25" customHeight="1" x14ac:dyDescent="0.25">
      <c r="A5" s="429">
        <v>1628</v>
      </c>
      <c r="B5" s="430" t="s">
        <v>250</v>
      </c>
      <c r="C5" s="164" t="s">
        <v>251</v>
      </c>
      <c r="D5" s="423">
        <f>1169624000+38000000</f>
        <v>1207624000</v>
      </c>
      <c r="E5" s="423">
        <v>1169431436</v>
      </c>
      <c r="F5" s="423">
        <f>+D5-E5</f>
        <v>38192564</v>
      </c>
      <c r="G5" s="428" t="s">
        <v>892</v>
      </c>
      <c r="H5" s="6"/>
      <c r="J5" s="5"/>
    </row>
    <row r="6" spans="1:10" ht="30" customHeight="1" x14ac:dyDescent="0.25">
      <c r="A6" s="429"/>
      <c r="B6" s="430"/>
      <c r="C6" s="164" t="s">
        <v>501</v>
      </c>
      <c r="D6" s="427"/>
      <c r="E6" s="427"/>
      <c r="F6" s="427"/>
      <c r="G6" s="428"/>
      <c r="H6" s="260"/>
      <c r="J6" s="5"/>
    </row>
    <row r="7" spans="1:10" ht="34.5" customHeight="1" x14ac:dyDescent="0.25">
      <c r="A7" s="429"/>
      <c r="B7" s="430"/>
      <c r="C7" s="164" t="s">
        <v>506</v>
      </c>
      <c r="D7" s="427"/>
      <c r="E7" s="427"/>
      <c r="F7" s="427"/>
      <c r="G7" s="428"/>
      <c r="H7" s="6"/>
      <c r="J7" s="5"/>
    </row>
    <row r="8" spans="1:10" ht="31.5" x14ac:dyDescent="0.25">
      <c r="A8" s="429"/>
      <c r="B8" s="430"/>
      <c r="C8" s="164" t="s">
        <v>515</v>
      </c>
      <c r="D8" s="424"/>
      <c r="E8" s="424"/>
      <c r="F8" s="424"/>
      <c r="G8" s="428"/>
      <c r="H8" s="5"/>
      <c r="J8" s="5"/>
    </row>
    <row r="9" spans="1:10" ht="60" customHeight="1" x14ac:dyDescent="0.25">
      <c r="A9" s="429">
        <v>1662</v>
      </c>
      <c r="B9" s="430" t="s">
        <v>256</v>
      </c>
      <c r="C9" s="164" t="s">
        <v>262</v>
      </c>
      <c r="D9" s="246">
        <f>175093000-81644316</f>
        <v>93448684</v>
      </c>
      <c r="E9" s="246">
        <f>17530892+75917792</f>
        <v>93448684</v>
      </c>
      <c r="F9" s="246">
        <f t="shared" ref="F9:F15" si="0">+D9-E9</f>
        <v>0</v>
      </c>
      <c r="G9" s="170" t="s">
        <v>830</v>
      </c>
      <c r="H9" s="6"/>
      <c r="J9" s="6"/>
    </row>
    <row r="10" spans="1:10" ht="67.5" customHeight="1" x14ac:dyDescent="0.25">
      <c r="A10" s="429"/>
      <c r="B10" s="430"/>
      <c r="C10" s="164" t="s">
        <v>257</v>
      </c>
      <c r="D10" s="246">
        <f>226746000-28128518</f>
        <v>198617482</v>
      </c>
      <c r="E10" s="246">
        <f>186811199+11806283</f>
        <v>198617482</v>
      </c>
      <c r="F10" s="246">
        <f t="shared" si="0"/>
        <v>0</v>
      </c>
      <c r="G10" s="245" t="s">
        <v>883</v>
      </c>
      <c r="H10" s="6"/>
      <c r="I10" s="5"/>
    </row>
    <row r="11" spans="1:10" ht="74.25" customHeight="1" x14ac:dyDescent="0.25">
      <c r="A11" s="261" t="str">
        <f>+MID(13311601061663,11,4)</f>
        <v>1663</v>
      </c>
      <c r="B11" s="167" t="s">
        <v>267</v>
      </c>
      <c r="C11" s="164" t="s">
        <v>268</v>
      </c>
      <c r="D11" s="246">
        <f>238127000-17722141</f>
        <v>220404859</v>
      </c>
      <c r="E11" s="246">
        <f>213013192+7391667</f>
        <v>220404859</v>
      </c>
      <c r="F11" s="246">
        <f t="shared" si="0"/>
        <v>0</v>
      </c>
      <c r="G11" s="289" t="s">
        <v>884</v>
      </c>
      <c r="H11" s="271"/>
      <c r="I11" s="6"/>
    </row>
    <row r="12" spans="1:10" ht="60.75" customHeight="1" x14ac:dyDescent="0.25">
      <c r="A12" s="432">
        <v>1664</v>
      </c>
      <c r="B12" s="430" t="s">
        <v>273</v>
      </c>
      <c r="C12" s="164" t="s">
        <v>274</v>
      </c>
      <c r="D12" s="246">
        <v>71492730</v>
      </c>
      <c r="E12" s="246">
        <v>71492730</v>
      </c>
      <c r="F12" s="246">
        <f t="shared" si="0"/>
        <v>0</v>
      </c>
      <c r="G12" s="169"/>
    </row>
    <row r="13" spans="1:10" ht="68.25" customHeight="1" x14ac:dyDescent="0.25">
      <c r="A13" s="433"/>
      <c r="B13" s="430"/>
      <c r="C13" s="164" t="s">
        <v>277</v>
      </c>
      <c r="D13" s="246">
        <v>86091270</v>
      </c>
      <c r="E13" s="246">
        <v>55452806</v>
      </c>
      <c r="F13" s="246">
        <f t="shared" si="0"/>
        <v>30638464</v>
      </c>
      <c r="G13" s="255" t="s">
        <v>885</v>
      </c>
      <c r="H13" s="148"/>
    </row>
    <row r="14" spans="1:10" ht="66" customHeight="1" x14ac:dyDescent="0.25">
      <c r="A14" s="261">
        <v>1608</v>
      </c>
      <c r="B14" s="167" t="s">
        <v>226</v>
      </c>
      <c r="C14" s="164" t="s">
        <v>227</v>
      </c>
      <c r="D14" s="246">
        <v>113811000</v>
      </c>
      <c r="E14" s="246">
        <f>98307416+11128245</f>
        <v>109435661</v>
      </c>
      <c r="F14" s="246">
        <f t="shared" si="0"/>
        <v>4375339</v>
      </c>
      <c r="G14" s="170" t="s">
        <v>886</v>
      </c>
      <c r="H14" s="148"/>
    </row>
    <row r="15" spans="1:10" ht="63" x14ac:dyDescent="0.25">
      <c r="A15" s="261">
        <v>1606</v>
      </c>
      <c r="B15" s="167" t="s">
        <v>213</v>
      </c>
      <c r="C15" s="164" t="s">
        <v>214</v>
      </c>
      <c r="D15" s="246">
        <v>319545000</v>
      </c>
      <c r="E15" s="246">
        <v>30672000</v>
      </c>
      <c r="F15" s="246">
        <f t="shared" si="0"/>
        <v>288873000</v>
      </c>
      <c r="G15" s="168" t="s">
        <v>888</v>
      </c>
    </row>
    <row r="16" spans="1:10" ht="53.25" customHeight="1" x14ac:dyDescent="0.25">
      <c r="A16" s="431">
        <v>1607</v>
      </c>
      <c r="B16" s="430" t="s">
        <v>217</v>
      </c>
      <c r="C16" s="164" t="s">
        <v>218</v>
      </c>
      <c r="D16" s="246">
        <v>770583000</v>
      </c>
      <c r="E16" s="246">
        <v>770583000</v>
      </c>
      <c r="F16" s="246">
        <f t="shared" ref="F16:F20" si="1">+D16-E16</f>
        <v>0</v>
      </c>
      <c r="G16" s="165"/>
    </row>
    <row r="17" spans="1:10" ht="58.5" customHeight="1" x14ac:dyDescent="0.25">
      <c r="A17" s="431"/>
      <c r="B17" s="430"/>
      <c r="C17" s="164" t="s">
        <v>223</v>
      </c>
      <c r="D17" s="246">
        <v>90000000</v>
      </c>
      <c r="E17" s="246">
        <v>90000000</v>
      </c>
      <c r="F17" s="246">
        <f t="shared" si="1"/>
        <v>0</v>
      </c>
      <c r="G17" s="165"/>
    </row>
    <row r="18" spans="1:10" ht="99" customHeight="1" x14ac:dyDescent="0.25">
      <c r="A18" s="431">
        <v>1625</v>
      </c>
      <c r="B18" s="430" t="s">
        <v>230</v>
      </c>
      <c r="C18" s="164" t="s">
        <v>231</v>
      </c>
      <c r="D18" s="246">
        <f>345181770+86608367</f>
        <v>431790137</v>
      </c>
      <c r="E18" s="258">
        <v>325818219</v>
      </c>
      <c r="F18" s="246">
        <f t="shared" si="1"/>
        <v>105971918</v>
      </c>
      <c r="G18" s="166" t="s">
        <v>913</v>
      </c>
      <c r="H18" s="6"/>
      <c r="I18" s="148"/>
    </row>
    <row r="19" spans="1:10" ht="57.75" customHeight="1" x14ac:dyDescent="0.25">
      <c r="A19" s="431"/>
      <c r="B19" s="430"/>
      <c r="C19" s="164" t="s">
        <v>236</v>
      </c>
      <c r="D19" s="246">
        <v>1527423230</v>
      </c>
      <c r="E19" s="246">
        <v>1067423230</v>
      </c>
      <c r="F19" s="246">
        <f t="shared" si="1"/>
        <v>460000000</v>
      </c>
      <c r="G19" s="255" t="s">
        <v>889</v>
      </c>
      <c r="H19" s="259">
        <f>379215999+80733103</f>
        <v>459949102</v>
      </c>
      <c r="I19" s="148"/>
      <c r="J19" s="148"/>
    </row>
    <row r="20" spans="1:10" ht="88.5" customHeight="1" x14ac:dyDescent="0.25">
      <c r="A20" s="261">
        <v>1626</v>
      </c>
      <c r="B20" s="167" t="s">
        <v>246</v>
      </c>
      <c r="C20" s="164" t="s">
        <v>247</v>
      </c>
      <c r="D20" s="246">
        <v>250383000</v>
      </c>
      <c r="E20" s="258">
        <v>231853937</v>
      </c>
      <c r="F20" s="246">
        <f t="shared" si="1"/>
        <v>18529063</v>
      </c>
      <c r="G20" s="245" t="s">
        <v>890</v>
      </c>
      <c r="H20" s="6"/>
      <c r="I20" s="260"/>
    </row>
    <row r="21" spans="1:10" ht="87.75" customHeight="1" x14ac:dyDescent="0.25">
      <c r="A21" s="261">
        <v>1704</v>
      </c>
      <c r="B21" s="167" t="s">
        <v>280</v>
      </c>
      <c r="C21" s="164" t="s">
        <v>281</v>
      </c>
      <c r="D21" s="246">
        <v>182972000</v>
      </c>
      <c r="E21" s="258">
        <v>146096100</v>
      </c>
      <c r="F21" s="246">
        <f t="shared" ref="F21:F27" si="2">+D21-E21</f>
        <v>36875900</v>
      </c>
      <c r="G21" s="270" t="s">
        <v>897</v>
      </c>
      <c r="H21" s="6"/>
      <c r="I21" s="263"/>
      <c r="J21" s="263"/>
    </row>
    <row r="22" spans="1:10" ht="68.25" customHeight="1" x14ac:dyDescent="0.25">
      <c r="A22" s="261">
        <v>1781</v>
      </c>
      <c r="B22" s="167" t="s">
        <v>287</v>
      </c>
      <c r="C22" s="164" t="s">
        <v>288</v>
      </c>
      <c r="D22" s="246">
        <f>214489000-10725530</f>
        <v>203763470</v>
      </c>
      <c r="E22" s="258">
        <v>199095620</v>
      </c>
      <c r="F22" s="246">
        <f t="shared" si="2"/>
        <v>4667850</v>
      </c>
      <c r="G22" s="268" t="s">
        <v>921</v>
      </c>
      <c r="H22" s="269"/>
    </row>
    <row r="23" spans="1:10" ht="79.5" customHeight="1" x14ac:dyDescent="0.25">
      <c r="A23" s="261">
        <v>1785</v>
      </c>
      <c r="B23" s="167" t="s">
        <v>293</v>
      </c>
      <c r="C23" s="164" t="s">
        <v>294</v>
      </c>
      <c r="D23" s="246">
        <v>206174267</v>
      </c>
      <c r="E23" s="258">
        <v>194495466</v>
      </c>
      <c r="F23" s="246">
        <f t="shared" si="2"/>
        <v>11678801</v>
      </c>
      <c r="G23" s="245" t="s">
        <v>898</v>
      </c>
      <c r="H23" s="262">
        <f>+F23-672000</f>
        <v>11006801</v>
      </c>
    </row>
    <row r="24" spans="1:10" ht="137.25" customHeight="1" x14ac:dyDescent="0.25">
      <c r="A24" s="261">
        <v>1786</v>
      </c>
      <c r="B24" s="167" t="s">
        <v>298</v>
      </c>
      <c r="C24" s="164" t="s">
        <v>299</v>
      </c>
      <c r="D24" s="246">
        <v>488510000</v>
      </c>
      <c r="E24" s="295">
        <f>156983556+20394284</f>
        <v>177377840</v>
      </c>
      <c r="F24" s="246">
        <f t="shared" si="2"/>
        <v>311132160</v>
      </c>
      <c r="G24" s="245" t="s">
        <v>899</v>
      </c>
      <c r="H24" s="6">
        <f>+F24-252728195-23908908-400000-10000000</f>
        <v>24095057</v>
      </c>
      <c r="I24" s="5"/>
      <c r="J24" s="6"/>
    </row>
    <row r="25" spans="1:10" ht="60" customHeight="1" x14ac:dyDescent="0.25">
      <c r="A25" s="261">
        <v>2020</v>
      </c>
      <c r="B25" s="167" t="s">
        <v>308</v>
      </c>
      <c r="C25" s="164" t="s">
        <v>309</v>
      </c>
      <c r="D25" s="246">
        <f>506112000-D26</f>
        <v>216112000</v>
      </c>
      <c r="E25" s="421">
        <v>227138966</v>
      </c>
      <c r="F25" s="423">
        <f>+D25+D26-E25</f>
        <v>278973034</v>
      </c>
      <c r="G25" s="425" t="s">
        <v>893</v>
      </c>
      <c r="H25" s="148">
        <f>+F25-245000000</f>
        <v>33973034</v>
      </c>
      <c r="I25" s="6"/>
    </row>
    <row r="26" spans="1:10" ht="69" customHeight="1" x14ac:dyDescent="0.25">
      <c r="A26" s="261">
        <v>2020</v>
      </c>
      <c r="B26" s="247" t="s">
        <v>308</v>
      </c>
      <c r="C26" s="164" t="s">
        <v>808</v>
      </c>
      <c r="D26" s="246">
        <v>290000000</v>
      </c>
      <c r="E26" s="422"/>
      <c r="F26" s="424"/>
      <c r="G26" s="426"/>
      <c r="H26" s="260"/>
      <c r="I26" s="148"/>
    </row>
    <row r="27" spans="1:10" ht="70.5" customHeight="1" x14ac:dyDescent="0.25">
      <c r="A27" s="261">
        <v>2019</v>
      </c>
      <c r="B27" s="167" t="s">
        <v>302</v>
      </c>
      <c r="C27" s="164" t="s">
        <v>303</v>
      </c>
      <c r="D27" s="246">
        <f>303787000-3461129</f>
        <v>300325871</v>
      </c>
      <c r="E27" s="258">
        <v>292891914</v>
      </c>
      <c r="F27" s="246">
        <f t="shared" si="2"/>
        <v>7433957</v>
      </c>
      <c r="G27" s="166" t="s">
        <v>900</v>
      </c>
      <c r="H27" s="6">
        <f>+F27-880000</f>
        <v>6553957</v>
      </c>
    </row>
    <row r="28" spans="1:10" ht="95.25" customHeight="1" x14ac:dyDescent="0.25">
      <c r="A28" s="431">
        <v>2021</v>
      </c>
      <c r="B28" s="430" t="s">
        <v>312</v>
      </c>
      <c r="C28" s="164" t="s">
        <v>323</v>
      </c>
      <c r="D28" s="246">
        <f>1017199000+38063099</f>
        <v>1055262099</v>
      </c>
      <c r="E28" s="246">
        <f>1052798379-E29</f>
        <v>1049296379</v>
      </c>
      <c r="F28" s="246">
        <f>+D28-E28</f>
        <v>5965720</v>
      </c>
      <c r="G28" s="166" t="s">
        <v>901</v>
      </c>
      <c r="H28" s="265"/>
      <c r="I28" s="264"/>
    </row>
    <row r="29" spans="1:10" ht="47.25" customHeight="1" x14ac:dyDescent="0.25">
      <c r="A29" s="431"/>
      <c r="B29" s="430"/>
      <c r="C29" s="164" t="s">
        <v>313</v>
      </c>
      <c r="D29" s="246">
        <v>3502000</v>
      </c>
      <c r="E29" s="246">
        <v>3502000</v>
      </c>
      <c r="F29" s="246">
        <f t="shared" ref="F29:F30" si="3">+D29-E29</f>
        <v>0</v>
      </c>
      <c r="G29" s="165"/>
      <c r="H29" s="266"/>
    </row>
    <row r="30" spans="1:10" ht="63.75" customHeight="1" x14ac:dyDescent="0.25">
      <c r="A30" s="257">
        <v>2023</v>
      </c>
      <c r="B30" s="167" t="s">
        <v>316</v>
      </c>
      <c r="C30" s="164" t="s">
        <v>317</v>
      </c>
      <c r="D30" s="246">
        <v>473627000</v>
      </c>
      <c r="E30" s="258">
        <v>467527299</v>
      </c>
      <c r="F30" s="246">
        <f t="shared" si="3"/>
        <v>6099701</v>
      </c>
      <c r="G30" s="255" t="s">
        <v>902</v>
      </c>
      <c r="H30" s="267"/>
    </row>
    <row r="31" spans="1:10" x14ac:dyDescent="0.25">
      <c r="A31" s="171"/>
      <c r="B31" s="172"/>
      <c r="D31" s="173"/>
      <c r="E31" s="173"/>
      <c r="G31" s="256"/>
      <c r="H31" s="267"/>
    </row>
    <row r="32" spans="1:10" x14ac:dyDescent="0.25">
      <c r="A32" s="171"/>
      <c r="B32" s="172"/>
      <c r="D32" s="173"/>
      <c r="E32" s="173"/>
      <c r="H32" s="267"/>
    </row>
    <row r="33" spans="1:8" x14ac:dyDescent="0.25">
      <c r="A33" s="174"/>
      <c r="B33" s="172"/>
      <c r="D33" s="173"/>
      <c r="E33" s="173"/>
      <c r="H33" s="267"/>
    </row>
    <row r="34" spans="1:8" x14ac:dyDescent="0.25">
      <c r="A34" s="174"/>
      <c r="B34" s="172"/>
      <c r="D34" s="173"/>
      <c r="E34" s="173"/>
      <c r="H34" s="5"/>
    </row>
    <row r="35" spans="1:8" x14ac:dyDescent="0.25">
      <c r="A35" s="174"/>
      <c r="B35" s="172"/>
      <c r="D35" s="173"/>
      <c r="E35" s="173"/>
      <c r="H35" s="263"/>
    </row>
    <row r="36" spans="1:8" x14ac:dyDescent="0.25">
      <c r="A36" s="174"/>
      <c r="B36" s="172"/>
      <c r="D36" s="173"/>
      <c r="E36" s="173"/>
    </row>
    <row r="37" spans="1:8" x14ac:dyDescent="0.25">
      <c r="A37" s="175"/>
      <c r="B37" s="172"/>
      <c r="D37" s="173"/>
      <c r="E37" s="173"/>
    </row>
    <row r="38" spans="1:8" x14ac:dyDescent="0.25">
      <c r="A38" s="174"/>
      <c r="B38" s="172"/>
      <c r="D38" s="173"/>
      <c r="E38" s="173"/>
    </row>
    <row r="39" spans="1:8" x14ac:dyDescent="0.25">
      <c r="A39" s="174"/>
      <c r="B39" s="172"/>
      <c r="D39" s="173"/>
      <c r="E39" s="173"/>
    </row>
    <row r="40" spans="1:8" x14ac:dyDescent="0.25">
      <c r="A40" s="175"/>
      <c r="B40" s="172"/>
      <c r="D40" s="173"/>
      <c r="E40" s="173"/>
    </row>
    <row r="41" spans="1:8" x14ac:dyDescent="0.25">
      <c r="A41" s="174"/>
      <c r="B41" s="172"/>
      <c r="D41" s="173"/>
      <c r="E41" s="173"/>
      <c r="G41" s="272"/>
    </row>
    <row r="42" spans="1:8" x14ac:dyDescent="0.25">
      <c r="A42" s="174"/>
      <c r="B42" s="172"/>
      <c r="D42" s="173"/>
      <c r="E42" s="173"/>
      <c r="G42" s="256"/>
    </row>
    <row r="43" spans="1:8" x14ac:dyDescent="0.25">
      <c r="A43" s="174"/>
      <c r="B43" s="172"/>
      <c r="D43" s="173"/>
      <c r="E43" s="173"/>
    </row>
    <row r="44" spans="1:8" x14ac:dyDescent="0.25">
      <c r="A44" s="175"/>
      <c r="B44" s="172"/>
      <c r="D44" s="173"/>
      <c r="E44" s="173"/>
      <c r="G44" s="272"/>
    </row>
    <row r="45" spans="1:8" x14ac:dyDescent="0.25">
      <c r="A45" s="174"/>
      <c r="B45" s="172"/>
      <c r="D45" s="173"/>
      <c r="E45" s="173"/>
    </row>
    <row r="46" spans="1:8" x14ac:dyDescent="0.25">
      <c r="A46" s="175"/>
      <c r="B46" s="172"/>
      <c r="D46" s="173"/>
      <c r="E46" s="173"/>
    </row>
    <row r="47" spans="1:8" x14ac:dyDescent="0.25">
      <c r="A47" s="174"/>
      <c r="B47" s="172"/>
      <c r="D47" s="173"/>
      <c r="E47" s="173"/>
    </row>
    <row r="48" spans="1:8" x14ac:dyDescent="0.25">
      <c r="A48" s="175"/>
      <c r="B48" s="172"/>
      <c r="D48" s="173"/>
      <c r="E48" s="173"/>
    </row>
    <row r="49" spans="1:5" x14ac:dyDescent="0.25">
      <c r="A49" s="174"/>
      <c r="B49" s="172"/>
      <c r="D49" s="173"/>
      <c r="E49" s="173"/>
    </row>
    <row r="50" spans="1:5" x14ac:dyDescent="0.25">
      <c r="A50" s="174"/>
      <c r="B50" s="172"/>
      <c r="D50" s="173"/>
      <c r="E50" s="173"/>
    </row>
    <row r="51" spans="1:5" x14ac:dyDescent="0.25">
      <c r="A51" s="174"/>
      <c r="B51" s="172"/>
      <c r="D51" s="173"/>
      <c r="E51" s="173"/>
    </row>
    <row r="52" spans="1:5" x14ac:dyDescent="0.25">
      <c r="A52" s="174"/>
      <c r="B52" s="172"/>
      <c r="D52" s="173"/>
      <c r="E52" s="173"/>
    </row>
    <row r="53" spans="1:5" x14ac:dyDescent="0.25">
      <c r="A53" s="174"/>
      <c r="B53" s="172"/>
      <c r="D53" s="173"/>
      <c r="E53" s="173"/>
    </row>
    <row r="54" spans="1:5" x14ac:dyDescent="0.25">
      <c r="A54" s="174"/>
      <c r="B54" s="172"/>
      <c r="D54" s="173"/>
      <c r="E54" s="173"/>
    </row>
    <row r="55" spans="1:5" x14ac:dyDescent="0.25">
      <c r="A55" s="175"/>
      <c r="B55" s="172"/>
      <c r="D55" s="173"/>
      <c r="E55" s="173"/>
    </row>
    <row r="56" spans="1:5" x14ac:dyDescent="0.25">
      <c r="A56" s="174"/>
      <c r="B56" s="172"/>
      <c r="D56" s="173"/>
      <c r="E56" s="173"/>
    </row>
    <row r="57" spans="1:5" x14ac:dyDescent="0.25">
      <c r="A57" s="174"/>
      <c r="B57" s="172"/>
      <c r="D57" s="173"/>
      <c r="E57" s="173"/>
    </row>
    <row r="58" spans="1:5" x14ac:dyDescent="0.25">
      <c r="A58" s="174"/>
      <c r="B58" s="172"/>
      <c r="D58" s="173"/>
      <c r="E58" s="173"/>
    </row>
    <row r="59" spans="1:5" x14ac:dyDescent="0.25">
      <c r="A59" s="174"/>
      <c r="B59" s="172"/>
      <c r="D59" s="173"/>
      <c r="E59" s="173"/>
    </row>
    <row r="60" spans="1:5" x14ac:dyDescent="0.25">
      <c r="A60" s="174"/>
      <c r="B60" s="172"/>
      <c r="D60" s="173"/>
      <c r="E60" s="173"/>
    </row>
    <row r="61" spans="1:5" x14ac:dyDescent="0.25">
      <c r="A61" s="174"/>
      <c r="B61" s="172"/>
      <c r="D61" s="173"/>
      <c r="E61" s="173"/>
    </row>
  </sheetData>
  <autoFilter ref="A2:J30"/>
  <mergeCells count="21">
    <mergeCell ref="A3:A4"/>
    <mergeCell ref="B3:B4"/>
    <mergeCell ref="A5:A8"/>
    <mergeCell ref="B5:B8"/>
    <mergeCell ref="A28:A29"/>
    <mergeCell ref="B28:B29"/>
    <mergeCell ref="B9:B10"/>
    <mergeCell ref="A12:A13"/>
    <mergeCell ref="B12:B13"/>
    <mergeCell ref="A16:A17"/>
    <mergeCell ref="B16:B17"/>
    <mergeCell ref="A18:A19"/>
    <mergeCell ref="B18:B19"/>
    <mergeCell ref="A9:A10"/>
    <mergeCell ref="E25:E26"/>
    <mergeCell ref="F25:F26"/>
    <mergeCell ref="G25:G26"/>
    <mergeCell ref="D5:D8"/>
    <mergeCell ref="E5:E8"/>
    <mergeCell ref="F5:F8"/>
    <mergeCell ref="G5:G8"/>
  </mergeCells>
  <printOptions horizontalCentered="1" verticalCentered="1"/>
  <pageMargins left="0.23622047244094491" right="0.23622047244094491" top="0.35433070866141736" bottom="0.35433070866141736" header="0.31496062992125984" footer="0.31496062992125984"/>
  <pageSetup scale="64" orientation="portrait" r:id="rId1"/>
  <rowBreaks count="2" manualBreakCount="2">
    <brk id="19" max="6"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Hoja3</vt:lpstr>
      <vt:lpstr>PAA 2022</vt:lpstr>
      <vt:lpstr>PAA</vt:lpstr>
      <vt:lpstr>INVERSIÓN</vt:lpstr>
      <vt:lpstr>FUNCIONAMIENTO</vt:lpstr>
      <vt:lpstr>MODIFICACIONES 2022</vt:lpstr>
      <vt:lpstr>MODIFICACIONES</vt:lpstr>
      <vt:lpstr>SIPSE</vt:lpstr>
      <vt:lpstr>Disponible</vt:lpstr>
      <vt:lpstr>Hoja1</vt:lpstr>
      <vt:lpstr>PARA PUBLICAR (2)</vt:lpstr>
      <vt:lpstr>PARA PUBLICAR</vt:lpstr>
      <vt:lpstr>Lista</vt:lpstr>
      <vt:lpstr>Disponible!Área_de_impresión</vt:lpstr>
      <vt:lpstr>Disponible!Títulos_a_imprimir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Katherin Johana Moreno Castaneda</cp:lastModifiedBy>
  <cp:revision/>
  <cp:lastPrinted>2021-12-23T18:01:27Z</cp:lastPrinted>
  <dcterms:created xsi:type="dcterms:W3CDTF">2021-01-29T22:05:25Z</dcterms:created>
  <dcterms:modified xsi:type="dcterms:W3CDTF">2022-01-19T21:42:51Z</dcterms:modified>
  <cp:category/>
  <cp:contentStatus/>
</cp:coreProperties>
</file>